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 tabRatio="938"/>
  </bookViews>
  <sheets>
    <sheet name="2020 Budget" sheetId="1" r:id="rId1"/>
    <sheet name="2020 Proposed Wages 3%" sheetId="13" state="hidden" r:id="rId2"/>
    <sheet name="2020 Proposed Wages 2.5%" sheetId="14" state="hidden" r:id="rId3"/>
    <sheet name="2020 Proposed Wages 2%" sheetId="15" state="hidden" r:id="rId4"/>
  </sheets>
  <definedNames>
    <definedName name="_xlnm.Print_Area" localSheetId="0">'2020 Budget'!$A$3:$H$59</definedName>
    <definedName name="_xlnm.Print_Area" localSheetId="3">'2020 Proposed Wages 2%'!$A$1:$T$36</definedName>
    <definedName name="_xlnm.Print_Area" localSheetId="2">'2020 Proposed Wages 2.5%'!$A$1:$T$35</definedName>
    <definedName name="_xlnm.Print_Area" localSheetId="1">'2020 Proposed Wages 3%'!$A$1:$T$35</definedName>
    <definedName name="_xlnm.Print_Titles" localSheetId="0">'2020 Budget'!$3:$5</definedName>
  </definedNames>
  <calcPr calcId="145621"/>
</workbook>
</file>

<file path=xl/calcChain.xml><?xml version="1.0" encoding="utf-8"?>
<calcChain xmlns="http://schemas.openxmlformats.org/spreadsheetml/2006/main">
  <c r="A196" i="1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14" l="1"/>
  <c r="M30" i="15" l="1"/>
  <c r="M29" i="14"/>
  <c r="C29"/>
  <c r="C29" i="13"/>
  <c r="M29"/>
  <c r="C21" i="14"/>
  <c r="C21" i="13"/>
  <c r="A20" i="1" l="1"/>
  <c r="C11" i="15" l="1"/>
  <c r="C10"/>
  <c r="C7"/>
  <c r="A8" i="1" l="1"/>
  <c r="A9"/>
  <c r="A10"/>
  <c r="A11"/>
  <c r="A13"/>
  <c r="A15"/>
  <c r="A16"/>
  <c r="A17"/>
  <c r="A18"/>
  <c r="A19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7" l="1"/>
  <c r="F11" i="15" l="1"/>
  <c r="F10"/>
  <c r="F7"/>
  <c r="F21" i="14"/>
  <c r="F21" i="13"/>
  <c r="B28" i="15" l="1"/>
  <c r="C21"/>
  <c r="F21" s="1"/>
  <c r="C24"/>
  <c r="F24" s="1"/>
  <c r="C23"/>
  <c r="C20"/>
  <c r="F20" s="1"/>
  <c r="C19"/>
  <c r="C18"/>
  <c r="F18" s="1"/>
  <c r="C17"/>
  <c r="F17" s="1"/>
  <c r="G17" s="1"/>
  <c r="F16"/>
  <c r="C15"/>
  <c r="E15" s="1"/>
  <c r="F13"/>
  <c r="F12"/>
  <c r="J11"/>
  <c r="I11"/>
  <c r="K11" s="1"/>
  <c r="O11"/>
  <c r="E11"/>
  <c r="D11"/>
  <c r="I10"/>
  <c r="J10" s="1"/>
  <c r="H10"/>
  <c r="G10"/>
  <c r="E10"/>
  <c r="D10"/>
  <c r="C8"/>
  <c r="I8" s="1"/>
  <c r="K8" s="1"/>
  <c r="I7"/>
  <c r="O7" s="1"/>
  <c r="E7"/>
  <c r="D7"/>
  <c r="B27" i="14"/>
  <c r="I21"/>
  <c r="K21" s="1"/>
  <c r="E21"/>
  <c r="D21"/>
  <c r="C24"/>
  <c r="F24" s="1"/>
  <c r="H24" s="1"/>
  <c r="C23"/>
  <c r="F23" s="1"/>
  <c r="C20"/>
  <c r="F20" s="1"/>
  <c r="H20" s="1"/>
  <c r="I19"/>
  <c r="K19" s="1"/>
  <c r="E19"/>
  <c r="C19"/>
  <c r="F19" s="1"/>
  <c r="C18"/>
  <c r="F18" s="1"/>
  <c r="H18" s="1"/>
  <c r="C17"/>
  <c r="F17" s="1"/>
  <c r="F16"/>
  <c r="H16" s="1"/>
  <c r="E15"/>
  <c r="D15"/>
  <c r="C15"/>
  <c r="F15" s="1"/>
  <c r="F13"/>
  <c r="F12"/>
  <c r="C11"/>
  <c r="F11" s="1"/>
  <c r="C10"/>
  <c r="F10" s="1"/>
  <c r="C8"/>
  <c r="F8" s="1"/>
  <c r="E7"/>
  <c r="D7"/>
  <c r="C7"/>
  <c r="F7" s="1"/>
  <c r="B27" i="13"/>
  <c r="C24"/>
  <c r="F24" s="1"/>
  <c r="C23"/>
  <c r="F23" s="1"/>
  <c r="C20"/>
  <c r="C19"/>
  <c r="F19" s="1"/>
  <c r="C18"/>
  <c r="F18" s="1"/>
  <c r="I17"/>
  <c r="J17" s="1"/>
  <c r="C17"/>
  <c r="F17" s="1"/>
  <c r="F16"/>
  <c r="C15"/>
  <c r="F15" s="1"/>
  <c r="F13"/>
  <c r="F12"/>
  <c r="C11"/>
  <c r="F11" s="1"/>
  <c r="C10"/>
  <c r="C8"/>
  <c r="C7"/>
  <c r="F7" s="1"/>
  <c r="D10" i="14" l="1"/>
  <c r="F27"/>
  <c r="D17"/>
  <c r="D23"/>
  <c r="I7"/>
  <c r="K7" s="1"/>
  <c r="E10"/>
  <c r="I15"/>
  <c r="K15" s="1"/>
  <c r="E17"/>
  <c r="S17" s="1"/>
  <c r="E23"/>
  <c r="I10"/>
  <c r="K10" s="1"/>
  <c r="I17"/>
  <c r="K17" s="1"/>
  <c r="D19"/>
  <c r="I23"/>
  <c r="K23" s="1"/>
  <c r="I23" i="13"/>
  <c r="K23" s="1"/>
  <c r="I7"/>
  <c r="K7" s="1"/>
  <c r="I8"/>
  <c r="J8" s="1"/>
  <c r="F8"/>
  <c r="I10"/>
  <c r="F10"/>
  <c r="M10" s="1"/>
  <c r="E7"/>
  <c r="I15"/>
  <c r="K15" s="1"/>
  <c r="E23"/>
  <c r="E15"/>
  <c r="E17"/>
  <c r="I20"/>
  <c r="K20" s="1"/>
  <c r="F20"/>
  <c r="M20" s="1"/>
  <c r="M10" i="15"/>
  <c r="D8"/>
  <c r="D24"/>
  <c r="I12"/>
  <c r="K12" s="1"/>
  <c r="D12"/>
  <c r="D12" i="14"/>
  <c r="C27"/>
  <c r="C30" s="1"/>
  <c r="E12"/>
  <c r="I12"/>
  <c r="K12" s="1"/>
  <c r="E12" i="13"/>
  <c r="I12"/>
  <c r="K12" s="1"/>
  <c r="Q10" i="15"/>
  <c r="K10"/>
  <c r="S10" s="1"/>
  <c r="J7"/>
  <c r="K7"/>
  <c r="I17"/>
  <c r="O17" s="1"/>
  <c r="F19"/>
  <c r="G19" s="1"/>
  <c r="I19"/>
  <c r="M34"/>
  <c r="F23"/>
  <c r="G23" s="1"/>
  <c r="I23"/>
  <c r="M23" s="1"/>
  <c r="C28"/>
  <c r="F8"/>
  <c r="D17"/>
  <c r="D19"/>
  <c r="D23"/>
  <c r="E21"/>
  <c r="F15"/>
  <c r="G15" s="1"/>
  <c r="I15"/>
  <c r="K15" s="1"/>
  <c r="E17"/>
  <c r="E19"/>
  <c r="E23"/>
  <c r="I21"/>
  <c r="K21" s="1"/>
  <c r="E8"/>
  <c r="M8"/>
  <c r="E12"/>
  <c r="D15"/>
  <c r="D18"/>
  <c r="D20"/>
  <c r="G21"/>
  <c r="H21"/>
  <c r="G12"/>
  <c r="O12"/>
  <c r="H12"/>
  <c r="H15"/>
  <c r="H17"/>
  <c r="M17"/>
  <c r="H23"/>
  <c r="D21"/>
  <c r="G7"/>
  <c r="O8"/>
  <c r="G11"/>
  <c r="Q11" s="1"/>
  <c r="O23"/>
  <c r="H7"/>
  <c r="M7"/>
  <c r="J8"/>
  <c r="O10"/>
  <c r="H11"/>
  <c r="S11" s="1"/>
  <c r="M11"/>
  <c r="D13"/>
  <c r="D16"/>
  <c r="E13"/>
  <c r="I13"/>
  <c r="M13" s="1"/>
  <c r="E16"/>
  <c r="I16"/>
  <c r="M16" s="1"/>
  <c r="E18"/>
  <c r="I18"/>
  <c r="E20"/>
  <c r="I20"/>
  <c r="E24"/>
  <c r="I24"/>
  <c r="M24" s="1"/>
  <c r="G10" i="14"/>
  <c r="O10"/>
  <c r="M10"/>
  <c r="H10"/>
  <c r="G17"/>
  <c r="O17"/>
  <c r="M17"/>
  <c r="H17"/>
  <c r="G23"/>
  <c r="O23"/>
  <c r="M23"/>
  <c r="H23"/>
  <c r="G12"/>
  <c r="H12"/>
  <c r="S10"/>
  <c r="G15"/>
  <c r="O15"/>
  <c r="M15"/>
  <c r="H15"/>
  <c r="S15" s="1"/>
  <c r="G19"/>
  <c r="O19"/>
  <c r="M19"/>
  <c r="H19"/>
  <c r="S19" s="1"/>
  <c r="S23"/>
  <c r="G21"/>
  <c r="O21"/>
  <c r="M21"/>
  <c r="H21"/>
  <c r="S21" s="1"/>
  <c r="G16"/>
  <c r="G18"/>
  <c r="G20"/>
  <c r="G24"/>
  <c r="M33"/>
  <c r="J7"/>
  <c r="D8"/>
  <c r="J10"/>
  <c r="D11"/>
  <c r="D13"/>
  <c r="J15"/>
  <c r="D16"/>
  <c r="J17"/>
  <c r="D18"/>
  <c r="J19"/>
  <c r="D20"/>
  <c r="J23"/>
  <c r="D24"/>
  <c r="J21"/>
  <c r="E8"/>
  <c r="I8"/>
  <c r="E11"/>
  <c r="I11"/>
  <c r="O11" s="1"/>
  <c r="E13"/>
  <c r="I13"/>
  <c r="E16"/>
  <c r="I16"/>
  <c r="M16" s="1"/>
  <c r="E18"/>
  <c r="I18"/>
  <c r="E20"/>
  <c r="I20"/>
  <c r="O20" s="1"/>
  <c r="E24"/>
  <c r="I24"/>
  <c r="J10" i="13"/>
  <c r="K10"/>
  <c r="C27"/>
  <c r="C30" s="1"/>
  <c r="D7"/>
  <c r="E8"/>
  <c r="H12"/>
  <c r="G12"/>
  <c r="O15"/>
  <c r="H15"/>
  <c r="G15"/>
  <c r="O17"/>
  <c r="H17"/>
  <c r="G17"/>
  <c r="H19"/>
  <c r="G19"/>
  <c r="J20"/>
  <c r="D10"/>
  <c r="I11"/>
  <c r="O11" s="1"/>
  <c r="D11"/>
  <c r="E11"/>
  <c r="G23"/>
  <c r="O23"/>
  <c r="H23"/>
  <c r="H21"/>
  <c r="G21"/>
  <c r="J7"/>
  <c r="D8"/>
  <c r="E10"/>
  <c r="S23"/>
  <c r="E13"/>
  <c r="I13"/>
  <c r="I16"/>
  <c r="M16" s="1"/>
  <c r="K17"/>
  <c r="E18"/>
  <c r="I18"/>
  <c r="M18" s="1"/>
  <c r="D12"/>
  <c r="M12"/>
  <c r="D15"/>
  <c r="D17"/>
  <c r="M17"/>
  <c r="D19"/>
  <c r="D23"/>
  <c r="M23"/>
  <c r="D21"/>
  <c r="O12"/>
  <c r="E19"/>
  <c r="I19"/>
  <c r="E21"/>
  <c r="I21"/>
  <c r="O21" s="1"/>
  <c r="M33"/>
  <c r="J12"/>
  <c r="D13"/>
  <c r="J15"/>
  <c r="D16"/>
  <c r="D18"/>
  <c r="D20"/>
  <c r="J23"/>
  <c r="D24"/>
  <c r="E16"/>
  <c r="E20"/>
  <c r="E24"/>
  <c r="I24"/>
  <c r="C30" i="15" l="1"/>
  <c r="C31" s="1"/>
  <c r="Q21" i="14"/>
  <c r="Q19"/>
  <c r="Q15"/>
  <c r="M15" i="13"/>
  <c r="M7"/>
  <c r="S12"/>
  <c r="K8"/>
  <c r="S15"/>
  <c r="O8"/>
  <c r="Q15"/>
  <c r="J21" i="15"/>
  <c r="Q21" s="1"/>
  <c r="T21" s="1"/>
  <c r="J12"/>
  <c r="Q12" s="1"/>
  <c r="O15"/>
  <c r="M21"/>
  <c r="M19"/>
  <c r="M28" s="1"/>
  <c r="M31" s="1"/>
  <c r="S15"/>
  <c r="H19"/>
  <c r="M12"/>
  <c r="S21"/>
  <c r="J15"/>
  <c r="Q15" s="1"/>
  <c r="S12"/>
  <c r="T12" s="1"/>
  <c r="O21"/>
  <c r="T10"/>
  <c r="M15"/>
  <c r="O19"/>
  <c r="D28"/>
  <c r="E27" i="14"/>
  <c r="S12"/>
  <c r="M12"/>
  <c r="J12"/>
  <c r="O12"/>
  <c r="I27" i="13"/>
  <c r="M13"/>
  <c r="O16" i="15"/>
  <c r="O13"/>
  <c r="K23"/>
  <c r="S23" s="1"/>
  <c r="J23"/>
  <c r="Q23" s="1"/>
  <c r="F28"/>
  <c r="H8"/>
  <c r="S8" s="1"/>
  <c r="G8"/>
  <c r="K17"/>
  <c r="J17"/>
  <c r="Q17" s="1"/>
  <c r="S17"/>
  <c r="K19"/>
  <c r="S19" s="1"/>
  <c r="J19"/>
  <c r="Q19" s="1"/>
  <c r="Q10" i="14"/>
  <c r="T10" s="1"/>
  <c r="Q23"/>
  <c r="T23" s="1"/>
  <c r="Q17"/>
  <c r="T17" s="1"/>
  <c r="Q12"/>
  <c r="T15"/>
  <c r="S17" i="13"/>
  <c r="S7" i="15"/>
  <c r="M18"/>
  <c r="H18"/>
  <c r="G18"/>
  <c r="T11"/>
  <c r="K24"/>
  <c r="J24"/>
  <c r="K18"/>
  <c r="J18"/>
  <c r="K13"/>
  <c r="J13"/>
  <c r="M20"/>
  <c r="H20"/>
  <c r="G20"/>
  <c r="H13"/>
  <c r="G13"/>
  <c r="O20"/>
  <c r="H24"/>
  <c r="S24" s="1"/>
  <c r="G24"/>
  <c r="T15"/>
  <c r="E28"/>
  <c r="Q8"/>
  <c r="T8" s="1"/>
  <c r="K20"/>
  <c r="J20"/>
  <c r="K16"/>
  <c r="J16"/>
  <c r="Q7"/>
  <c r="H16"/>
  <c r="S16" s="1"/>
  <c r="G16"/>
  <c r="O24"/>
  <c r="O18"/>
  <c r="I28"/>
  <c r="T21" i="14"/>
  <c r="T19"/>
  <c r="K24"/>
  <c r="S24" s="1"/>
  <c r="J24"/>
  <c r="K18"/>
  <c r="J18"/>
  <c r="K13"/>
  <c r="J13"/>
  <c r="K8"/>
  <c r="J8"/>
  <c r="Q24"/>
  <c r="S18"/>
  <c r="M18"/>
  <c r="M8"/>
  <c r="G7"/>
  <c r="O7"/>
  <c r="M7"/>
  <c r="H7"/>
  <c r="H13"/>
  <c r="S13" s="1"/>
  <c r="G13"/>
  <c r="Q13" s="1"/>
  <c r="O13"/>
  <c r="O24"/>
  <c r="K20"/>
  <c r="J20"/>
  <c r="K16"/>
  <c r="J16"/>
  <c r="Q16" s="1"/>
  <c r="K11"/>
  <c r="J11"/>
  <c r="M20"/>
  <c r="Q18"/>
  <c r="M11"/>
  <c r="H11"/>
  <c r="G11"/>
  <c r="D27"/>
  <c r="S20"/>
  <c r="S16"/>
  <c r="S11"/>
  <c r="M24"/>
  <c r="Q20"/>
  <c r="T20" s="1"/>
  <c r="M13"/>
  <c r="Q11"/>
  <c r="T11" s="1"/>
  <c r="I27"/>
  <c r="H8"/>
  <c r="S8" s="1"/>
  <c r="G8"/>
  <c r="Q8" s="1"/>
  <c r="O16"/>
  <c r="O18"/>
  <c r="O8"/>
  <c r="J19" i="13"/>
  <c r="K19"/>
  <c r="H20"/>
  <c r="S20" s="1"/>
  <c r="G20"/>
  <c r="Q20" s="1"/>
  <c r="T15"/>
  <c r="O20"/>
  <c r="K11"/>
  <c r="J11"/>
  <c r="D27"/>
  <c r="J21"/>
  <c r="Q21" s="1"/>
  <c r="K21"/>
  <c r="S19"/>
  <c r="H24"/>
  <c r="G24"/>
  <c r="M19"/>
  <c r="Q17"/>
  <c r="T17" s="1"/>
  <c r="H13"/>
  <c r="G13"/>
  <c r="O18"/>
  <c r="K16"/>
  <c r="J16"/>
  <c r="H8"/>
  <c r="G8"/>
  <c r="Q8" s="1"/>
  <c r="H11"/>
  <c r="G11"/>
  <c r="O24"/>
  <c r="S21"/>
  <c r="Q19"/>
  <c r="T19" s="1"/>
  <c r="H16"/>
  <c r="G16"/>
  <c r="K18"/>
  <c r="J18"/>
  <c r="K13"/>
  <c r="J13"/>
  <c r="O16"/>
  <c r="F27"/>
  <c r="H7"/>
  <c r="G7"/>
  <c r="O7"/>
  <c r="K24"/>
  <c r="J24"/>
  <c r="M24"/>
  <c r="O19"/>
  <c r="M21"/>
  <c r="Q23"/>
  <c r="T23" s="1"/>
  <c r="H18"/>
  <c r="G18"/>
  <c r="Q12"/>
  <c r="T12" s="1"/>
  <c r="S13"/>
  <c r="O13"/>
  <c r="M8"/>
  <c r="S11"/>
  <c r="M11"/>
  <c r="H10"/>
  <c r="S10" s="1"/>
  <c r="G10"/>
  <c r="Q10" s="1"/>
  <c r="O10"/>
  <c r="E27"/>
  <c r="S8"/>
  <c r="T12" i="14" l="1"/>
  <c r="J27"/>
  <c r="Q16" i="13"/>
  <c r="T8"/>
  <c r="Q24"/>
  <c r="T24" s="1"/>
  <c r="Q11"/>
  <c r="S24"/>
  <c r="Q18"/>
  <c r="S18"/>
  <c r="T18" s="1"/>
  <c r="K27"/>
  <c r="S16"/>
  <c r="T16" s="1"/>
  <c r="T23" i="15"/>
  <c r="S18"/>
  <c r="S20"/>
  <c r="T19"/>
  <c r="O28"/>
  <c r="J28"/>
  <c r="S13"/>
  <c r="T16" i="14"/>
  <c r="T13"/>
  <c r="M27" i="13"/>
  <c r="M30" s="1"/>
  <c r="Q13"/>
  <c r="T13" s="1"/>
  <c r="J27"/>
  <c r="Q24" i="15"/>
  <c r="T24" s="1"/>
  <c r="T17"/>
  <c r="Q13"/>
  <c r="Q18"/>
  <c r="G28"/>
  <c r="T18" i="14"/>
  <c r="T21" i="13"/>
  <c r="T20"/>
  <c r="T11"/>
  <c r="G27"/>
  <c r="T10"/>
  <c r="T7" i="15"/>
  <c r="Q16"/>
  <c r="T16" s="1"/>
  <c r="T18"/>
  <c r="H28"/>
  <c r="K28"/>
  <c r="Q20"/>
  <c r="S28"/>
  <c r="T8" i="14"/>
  <c r="O27"/>
  <c r="T24"/>
  <c r="H27"/>
  <c r="S7"/>
  <c r="S27" s="1"/>
  <c r="G27"/>
  <c r="Q7"/>
  <c r="K27"/>
  <c r="M27"/>
  <c r="M30" s="1"/>
  <c r="Q7" i="13"/>
  <c r="O27"/>
  <c r="H27"/>
  <c r="S7"/>
  <c r="T13" i="15" l="1"/>
  <c r="S27" i="13"/>
  <c r="M35" s="1"/>
  <c r="T20" i="15"/>
  <c r="M36"/>
  <c r="Q28"/>
  <c r="M33" s="1"/>
  <c r="M35" s="1"/>
  <c r="Q27" i="14"/>
  <c r="M32" s="1"/>
  <c r="M34" s="1"/>
  <c r="T7"/>
  <c r="M35"/>
  <c r="Q27" i="13"/>
  <c r="M32" s="1"/>
  <c r="M34" s="1"/>
  <c r="T7"/>
  <c r="T27" i="14" l="1"/>
  <c r="T28" i="15"/>
  <c r="T27" i="13"/>
</calcChain>
</file>

<file path=xl/comments1.xml><?xml version="1.0" encoding="utf-8"?>
<comments xmlns="http://schemas.openxmlformats.org/spreadsheetml/2006/main">
  <authors>
    <author>Hewlett-Packard Company</author>
  </authors>
  <commentList>
    <comment ref="P1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P1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comments3.xml><?xml version="1.0" encoding="utf-8"?>
<comments xmlns="http://schemas.openxmlformats.org/spreadsheetml/2006/main">
  <authors>
    <author>Hewlett-Packard Company</author>
  </authors>
  <commentList>
    <comment ref="P1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65% DPW Salary, 3% Building Inspector Salary</t>
        </r>
      </text>
    </comment>
  </commentList>
</comments>
</file>

<file path=xl/sharedStrings.xml><?xml version="1.0" encoding="utf-8"?>
<sst xmlns="http://schemas.openxmlformats.org/spreadsheetml/2006/main" count="376" uniqueCount="243">
  <si>
    <t>REVENUES</t>
  </si>
  <si>
    <t>Account Name</t>
  </si>
  <si>
    <t xml:space="preserve">Change </t>
  </si>
  <si>
    <t>Actual</t>
  </si>
  <si>
    <t>Budget</t>
  </si>
  <si>
    <t>Proposed</t>
  </si>
  <si>
    <t>from 2019</t>
  </si>
  <si>
    <t>100-41110</t>
  </si>
  <si>
    <t>100-41310</t>
  </si>
  <si>
    <t>100-41320</t>
  </si>
  <si>
    <t>100-41800</t>
  </si>
  <si>
    <t>100-42000</t>
  </si>
  <si>
    <t>100-43410</t>
  </si>
  <si>
    <t>100-43420</t>
  </si>
  <si>
    <t>100-43521</t>
  </si>
  <si>
    <t>100-43528</t>
  </si>
  <si>
    <t>100-43531</t>
  </si>
  <si>
    <t>100-43545</t>
  </si>
  <si>
    <t>100-43710</t>
  </si>
  <si>
    <t>100-43720</t>
  </si>
  <si>
    <t>100-43790</t>
  </si>
  <si>
    <t>100-44110</t>
  </si>
  <si>
    <t>100-44120</t>
  </si>
  <si>
    <t>100-44121</t>
  </si>
  <si>
    <t>100-44122</t>
  </si>
  <si>
    <t>100-44300</t>
  </si>
  <si>
    <t>100-44733</t>
  </si>
  <si>
    <t>100-44900</t>
  </si>
  <si>
    <t>100-45110</t>
  </si>
  <si>
    <t>100-45130</t>
  </si>
  <si>
    <t>100-45720</t>
  </si>
  <si>
    <t>100-45721</t>
  </si>
  <si>
    <t>100-46100</t>
  </si>
  <si>
    <t>100-46110</t>
  </si>
  <si>
    <t>100-46210</t>
  </si>
  <si>
    <t>100-46220</t>
  </si>
  <si>
    <t>100-46230</t>
  </si>
  <si>
    <t>100-46420</t>
  </si>
  <si>
    <t>100-46734</t>
  </si>
  <si>
    <t>100-46221</t>
  </si>
  <si>
    <t>100-46710</t>
  </si>
  <si>
    <t>100-48110</t>
  </si>
  <si>
    <t>100-48130</t>
  </si>
  <si>
    <t>100-48200</t>
  </si>
  <si>
    <t>100-48201</t>
  </si>
  <si>
    <t>100-48202</t>
  </si>
  <si>
    <t>100-48300</t>
  </si>
  <si>
    <t>100-48510</t>
  </si>
  <si>
    <t>100-49100</t>
  </si>
  <si>
    <t>100-49200</t>
  </si>
  <si>
    <t>100-49300</t>
  </si>
  <si>
    <t>100-48500</t>
  </si>
  <si>
    <t>TOTAL REVENUE</t>
  </si>
  <si>
    <t>EXPENDITURES</t>
  </si>
  <si>
    <t>Change</t>
  </si>
  <si>
    <t>100-51300-210</t>
  </si>
  <si>
    <t>100-51410-110</t>
  </si>
  <si>
    <t>100-51410-390</t>
  </si>
  <si>
    <t>100-51420-210</t>
  </si>
  <si>
    <t>100-51420-110</t>
  </si>
  <si>
    <t>100-51420-211</t>
  </si>
  <si>
    <t>100-51420-340</t>
  </si>
  <si>
    <t>100-51420-223</t>
  </si>
  <si>
    <t>100-51420-310</t>
  </si>
  <si>
    <t>100-51420-224</t>
  </si>
  <si>
    <t>100-51420-225</t>
  </si>
  <si>
    <t>100-51440-115</t>
  </si>
  <si>
    <t>100-51440-390</t>
  </si>
  <si>
    <t>100-51510-210</t>
  </si>
  <si>
    <t>100-51530-210</t>
  </si>
  <si>
    <t>100-51450-290</t>
  </si>
  <si>
    <t>100-51600-110</t>
  </si>
  <si>
    <t>100-51600-221</t>
  </si>
  <si>
    <t>100-51600-220</t>
  </si>
  <si>
    <t>100-51600-222</t>
  </si>
  <si>
    <t>100-51600-390</t>
  </si>
  <si>
    <t>100-51900-131</t>
  </si>
  <si>
    <t>100-51900-130</t>
  </si>
  <si>
    <t>100-51900-132</t>
  </si>
  <si>
    <t>100-51900-133</t>
  </si>
  <si>
    <t>100-51900-134</t>
  </si>
  <si>
    <t>100-51900-124</t>
  </si>
  <si>
    <t>100-51930-510</t>
  </si>
  <si>
    <t>100-51980-390</t>
  </si>
  <si>
    <t>100-52000-110</t>
  </si>
  <si>
    <t>100-52000-221</t>
  </si>
  <si>
    <t>100-52000-220</t>
  </si>
  <si>
    <t>100-52000-390</t>
  </si>
  <si>
    <t>100-52100-116</t>
  </si>
  <si>
    <t>100-52100-341</t>
  </si>
  <si>
    <t>100-52100-110</t>
  </si>
  <si>
    <t>100-52100-115</t>
  </si>
  <si>
    <t>100-52100-190</t>
  </si>
  <si>
    <t>100-52100-120</t>
  </si>
  <si>
    <t>100-52100-125</t>
  </si>
  <si>
    <t>100-52100-210</t>
  </si>
  <si>
    <t>100-52100-340</t>
  </si>
  <si>
    <t>100-52100-310</t>
  </si>
  <si>
    <t>100-52100-342</t>
  </si>
  <si>
    <t>100-52100-351</t>
  </si>
  <si>
    <t>100-52100-352</t>
  </si>
  <si>
    <t>100-52100-350</t>
  </si>
  <si>
    <t>100-52100-390</t>
  </si>
  <si>
    <t>100-52200-510</t>
  </si>
  <si>
    <t>100-52200-110</t>
  </si>
  <si>
    <t>100-52200-222</t>
  </si>
  <si>
    <t>100-52200-380</t>
  </si>
  <si>
    <t>100-52200-390</t>
  </si>
  <si>
    <t>100-52300-390</t>
  </si>
  <si>
    <t>100-52300-110</t>
  </si>
  <si>
    <t>100-52400-210</t>
  </si>
  <si>
    <t>100-52400-110</t>
  </si>
  <si>
    <t>100-53100-110</t>
  </si>
  <si>
    <t>100-53100-390</t>
  </si>
  <si>
    <t>100-53240-110</t>
  </si>
  <si>
    <t>100-53230-110</t>
  </si>
  <si>
    <t>100-53300-110</t>
  </si>
  <si>
    <t>100-53305-110</t>
  </si>
  <si>
    <t>100-53310-110</t>
  </si>
  <si>
    <t>100-53315-110</t>
  </si>
  <si>
    <t>100-53320-110</t>
  </si>
  <si>
    <t>100-53325-110</t>
  </si>
  <si>
    <t>100-53330-110</t>
  </si>
  <si>
    <t>100-53240-340</t>
  </si>
  <si>
    <t>100-53230-340</t>
  </si>
  <si>
    <t>100-53300-340</t>
  </si>
  <si>
    <t>100-53305-340</t>
  </si>
  <si>
    <t>100-53330-340</t>
  </si>
  <si>
    <t>100-53315-340</t>
  </si>
  <si>
    <t>100-53320-340</t>
  </si>
  <si>
    <t>100-53325-340</t>
  </si>
  <si>
    <t>100-53300-290</t>
  </si>
  <si>
    <t>100-53420-340</t>
  </si>
  <si>
    <t>100-53432-110</t>
  </si>
  <si>
    <t>100-53432-340</t>
  </si>
  <si>
    <t>100-53441-110</t>
  </si>
  <si>
    <t>100-53441-340</t>
  </si>
  <si>
    <t>100-53441-390</t>
  </si>
  <si>
    <t>100-53620-210</t>
  </si>
  <si>
    <t>100-53635-340</t>
  </si>
  <si>
    <t>100-53640-110</t>
  </si>
  <si>
    <t>100-53640-390</t>
  </si>
  <si>
    <t>100-53660-210</t>
  </si>
  <si>
    <t>100-53680-210</t>
  </si>
  <si>
    <t>100-54910-210</t>
  </si>
  <si>
    <t>100-55110-290</t>
  </si>
  <si>
    <t>100-55110-110</t>
  </si>
  <si>
    <t>100-55130-110</t>
  </si>
  <si>
    <t>100-55130-390</t>
  </si>
  <si>
    <t>100-55140-390</t>
  </si>
  <si>
    <t>100-55200-110</t>
  </si>
  <si>
    <t>100-55200-115</t>
  </si>
  <si>
    <t>100-55200-390</t>
  </si>
  <si>
    <t>100-55300-210</t>
  </si>
  <si>
    <t>100-55300-390</t>
  </si>
  <si>
    <t>100-56400-210</t>
  </si>
  <si>
    <t>100-56700-210</t>
  </si>
  <si>
    <t>100-56700-290</t>
  </si>
  <si>
    <t>100-56700-341</t>
  </si>
  <si>
    <t>100-56700-340</t>
  </si>
  <si>
    <t>100-57120-810</t>
  </si>
  <si>
    <t>100-57140-820</t>
  </si>
  <si>
    <t>100-57200-810</t>
  </si>
  <si>
    <t>100-57210-810</t>
  </si>
  <si>
    <t>100-57210-811</t>
  </si>
  <si>
    <t>100-57220-810</t>
  </si>
  <si>
    <t>100-57220-811</t>
  </si>
  <si>
    <t>100-57230-810</t>
  </si>
  <si>
    <t>100-57324-810</t>
  </si>
  <si>
    <t>100-57331-820</t>
  </si>
  <si>
    <t>100-57331-822</t>
  </si>
  <si>
    <t>100-57331-823</t>
  </si>
  <si>
    <t>100-57331-824</t>
  </si>
  <si>
    <t>100-57331-825</t>
  </si>
  <si>
    <t>100-57331-826</t>
  </si>
  <si>
    <t>100-57343-827</t>
  </si>
  <si>
    <t>100-57345-820</t>
  </si>
  <si>
    <t>100-57391-820</t>
  </si>
  <si>
    <t>100-57620-810</t>
  </si>
  <si>
    <t>100-57630-810</t>
  </si>
  <si>
    <t>100-57730-810</t>
  </si>
  <si>
    <t>100-57730-822</t>
  </si>
  <si>
    <t>100-58100-610</t>
  </si>
  <si>
    <t>100-58200-620</t>
  </si>
  <si>
    <t>TOTAL EXPENDITURES</t>
  </si>
  <si>
    <t>2020 BUDGET</t>
  </si>
  <si>
    <t>Utilities</t>
  </si>
  <si>
    <t>Increase</t>
  </si>
  <si>
    <t>Total</t>
  </si>
  <si>
    <t>Hourly</t>
  </si>
  <si>
    <t>City</t>
  </si>
  <si>
    <t>Utility</t>
  </si>
  <si>
    <t>WRF</t>
  </si>
  <si>
    <t>Soc. Sec/</t>
  </si>
  <si>
    <t>Total Cost</t>
  </si>
  <si>
    <t>Annual</t>
  </si>
  <si>
    <t>%</t>
  </si>
  <si>
    <t>$</t>
  </si>
  <si>
    <t>Wage</t>
  </si>
  <si>
    <t>Share</t>
  </si>
  <si>
    <t>Benefit</t>
  </si>
  <si>
    <t>Medicare</t>
  </si>
  <si>
    <t>Cost</t>
  </si>
  <si>
    <t>Hill</t>
  </si>
  <si>
    <t>Wallenhorst</t>
  </si>
  <si>
    <t>Terpstra</t>
  </si>
  <si>
    <t>Lawrence</t>
  </si>
  <si>
    <t>Jackson</t>
  </si>
  <si>
    <t>Morrissey</t>
  </si>
  <si>
    <t>Helbing</t>
  </si>
  <si>
    <t>Hammill</t>
  </si>
  <si>
    <t>Loeffelholz</t>
  </si>
  <si>
    <t>Pickel</t>
  </si>
  <si>
    <t>Majerus</t>
  </si>
  <si>
    <t>Denman</t>
  </si>
  <si>
    <t>City Share</t>
  </si>
  <si>
    <t>Less Library Wages</t>
  </si>
  <si>
    <t>Budget Impact</t>
  </si>
  <si>
    <t>Utilities Share</t>
  </si>
  <si>
    <t>Hill, J.</t>
  </si>
  <si>
    <t>Hill, R.</t>
  </si>
  <si>
    <t>100-44123</t>
  </si>
  <si>
    <t>100-51000-000</t>
  </si>
  <si>
    <t>100-51100-110</t>
  </si>
  <si>
    <t>100-51100-390</t>
  </si>
  <si>
    <t>2019 thru</t>
  </si>
  <si>
    <t>100-53320-118</t>
  </si>
  <si>
    <t>PROPOSED 3% WAGE INCREASE</t>
  </si>
  <si>
    <t>Avg. hrly increase</t>
  </si>
  <si>
    <t>Avg. yrly increase</t>
  </si>
  <si>
    <t xml:space="preserve"> Per Hour</t>
  </si>
  <si>
    <t>PROPOSED 2.5% WAGE INCREASE</t>
  </si>
  <si>
    <t>PROPOSED 2% WAGE INCREASE</t>
  </si>
  <si>
    <t>100-57220-812</t>
  </si>
  <si>
    <t>100-43550</t>
  </si>
  <si>
    <t>PERSONAL PROPERTY AID FROM STATE</t>
  </si>
  <si>
    <t>Kennicker?</t>
  </si>
  <si>
    <t>Salzmann</t>
  </si>
  <si>
    <t>Bennett</t>
  </si>
  <si>
    <t>100-43400</t>
  </si>
  <si>
    <t>100-43415</t>
  </si>
  <si>
    <t>CITY OF CUBA CITY</t>
  </si>
  <si>
    <t>Acct #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</si>
</sst>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;\(0\)"/>
    <numFmt numFmtId="166" formatCode="0.00_);\(0.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2" borderId="0" xfId="0" applyNumberFormat="1" applyFont="1" applyFill="1" applyAlignment="1">
      <alignment horizontal="center"/>
    </xf>
    <xf numFmtId="0" fontId="2" fillId="2" borderId="0" xfId="0" applyFont="1" applyFill="1"/>
    <xf numFmtId="37" fontId="4" fillId="0" borderId="0" xfId="0" applyNumberFormat="1" applyFont="1" applyFill="1"/>
    <xf numFmtId="37" fontId="3" fillId="0" borderId="0" xfId="0" applyNumberFormat="1" applyFont="1" applyFill="1"/>
    <xf numFmtId="37" fontId="2" fillId="0" borderId="0" xfId="0" applyNumberFormat="1" applyFont="1"/>
    <xf numFmtId="164" fontId="2" fillId="0" borderId="0" xfId="2" applyNumberFormat="1" applyFont="1"/>
    <xf numFmtId="0" fontId="6" fillId="0" borderId="0" xfId="0" applyFont="1" applyAlignment="1"/>
    <xf numFmtId="165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/>
    <xf numFmtId="37" fontId="3" fillId="2" borderId="0" xfId="0" applyNumberFormat="1" applyFont="1" applyFill="1"/>
    <xf numFmtId="0" fontId="7" fillId="0" borderId="0" xfId="0" applyFont="1" applyAlignment="1"/>
    <xf numFmtId="3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10" fillId="0" borderId="0" xfId="3" applyFont="1" applyFill="1"/>
    <xf numFmtId="0" fontId="5" fillId="0" borderId="0" xfId="3" applyFill="1"/>
    <xf numFmtId="43" fontId="5" fillId="0" borderId="0" xfId="3" applyNumberFormat="1" applyFill="1"/>
    <xf numFmtId="0" fontId="5" fillId="0" borderId="0" xfId="3" applyFont="1" applyFill="1"/>
    <xf numFmtId="2" fontId="5" fillId="2" borderId="0" xfId="3" applyNumberFormat="1" applyFill="1"/>
    <xf numFmtId="2" fontId="11" fillId="0" borderId="0" xfId="3" applyNumberFormat="1" applyFont="1" applyFill="1"/>
    <xf numFmtId="2" fontId="5" fillId="0" borderId="0" xfId="3" applyNumberFormat="1" applyFill="1"/>
    <xf numFmtId="10" fontId="5" fillId="0" borderId="0" xfId="3" applyNumberFormat="1" applyFill="1"/>
    <xf numFmtId="9" fontId="5" fillId="0" borderId="0" xfId="3" applyNumberFormat="1" applyFill="1"/>
    <xf numFmtId="166" fontId="0" fillId="0" borderId="0" xfId="1" applyNumberFormat="1" applyFont="1" applyFill="1"/>
    <xf numFmtId="1" fontId="5" fillId="0" borderId="0" xfId="3" applyNumberFormat="1" applyFill="1"/>
    <xf numFmtId="166" fontId="5" fillId="0" borderId="0" xfId="3" applyNumberFormat="1" applyFill="1"/>
    <xf numFmtId="0" fontId="11" fillId="0" borderId="0" xfId="3" applyFont="1" applyFill="1"/>
    <xf numFmtId="2" fontId="5" fillId="0" borderId="0" xfId="3" applyNumberFormat="1" applyFont="1" applyFill="1"/>
    <xf numFmtId="3" fontId="0" fillId="0" borderId="0" xfId="0" applyNumberFormat="1"/>
    <xf numFmtId="3" fontId="3" fillId="0" borderId="0" xfId="0" applyNumberFormat="1" applyFont="1" applyFill="1"/>
    <xf numFmtId="14" fontId="2" fillId="2" borderId="0" xfId="0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10" fontId="10" fillId="0" borderId="0" xfId="3" applyNumberFormat="1" applyFont="1" applyFill="1" applyAlignment="1">
      <alignment horizontal="center"/>
    </xf>
    <xf numFmtId="43" fontId="10" fillId="0" borderId="0" xfId="3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" fontId="14" fillId="0" borderId="0" xfId="0" applyNumberFormat="1" applyFont="1"/>
    <xf numFmtId="0" fontId="15" fillId="0" borderId="0" xfId="0" applyFont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</cellXfs>
  <cellStyles count="5">
    <cellStyle name="Comma 2" xfId="4"/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workbookViewId="0">
      <selection sqref="A1:H1"/>
    </sheetView>
  </sheetViews>
  <sheetFormatPr defaultRowHeight="15"/>
  <cols>
    <col min="1" max="1" width="33.42578125" bestFit="1" customWidth="1"/>
    <col min="2" max="2" width="13.28515625" bestFit="1" customWidth="1"/>
    <col min="3" max="3" width="9.85546875" bestFit="1" customWidth="1"/>
    <col min="4" max="4" width="12.140625" customWidth="1"/>
    <col min="5" max="5" width="11" bestFit="1" customWidth="1"/>
    <col min="6" max="6" width="10.140625" bestFit="1" customWidth="1"/>
    <col min="7" max="7" width="9.42578125" bestFit="1" customWidth="1"/>
    <col min="8" max="8" width="10" bestFit="1" customWidth="1"/>
    <col min="9" max="9" width="3.5703125" customWidth="1"/>
  </cols>
  <sheetData>
    <row r="1" spans="1:9" ht="15.75">
      <c r="A1" s="45" t="s">
        <v>241</v>
      </c>
      <c r="B1" s="45"/>
      <c r="C1" s="45"/>
      <c r="D1" s="45"/>
      <c r="E1" s="45"/>
      <c r="F1" s="45"/>
      <c r="G1" s="45"/>
      <c r="H1" s="45"/>
    </row>
    <row r="2" spans="1:9" ht="15.75">
      <c r="A2" s="45" t="s">
        <v>185</v>
      </c>
      <c r="B2" s="45"/>
      <c r="C2" s="45"/>
      <c r="D2" s="45"/>
      <c r="E2" s="45"/>
      <c r="F2" s="45"/>
      <c r="G2" s="45"/>
      <c r="H2" s="45"/>
    </row>
    <row r="3" spans="1:9">
      <c r="A3" s="1" t="s">
        <v>0</v>
      </c>
      <c r="B3" s="2"/>
      <c r="C3" s="3"/>
      <c r="D3" s="3"/>
      <c r="E3" s="3"/>
      <c r="F3" s="3"/>
      <c r="G3" s="3"/>
      <c r="H3" s="4"/>
      <c r="I3" s="4"/>
    </row>
    <row r="4" spans="1:9">
      <c r="C4" s="6">
        <v>2017</v>
      </c>
      <c r="D4" s="6">
        <v>2018</v>
      </c>
      <c r="E4" s="6" t="s">
        <v>225</v>
      </c>
      <c r="F4" s="6">
        <v>2019</v>
      </c>
      <c r="G4" s="6">
        <v>2020</v>
      </c>
      <c r="H4" s="5" t="s">
        <v>2</v>
      </c>
      <c r="I4" s="5"/>
    </row>
    <row r="5" spans="1:9">
      <c r="A5" s="5" t="s">
        <v>1</v>
      </c>
      <c r="B5" s="5" t="s">
        <v>242</v>
      </c>
      <c r="C5" s="7" t="s">
        <v>3</v>
      </c>
      <c r="D5" s="8" t="s">
        <v>3</v>
      </c>
      <c r="E5" s="39">
        <v>43738</v>
      </c>
      <c r="F5" s="8" t="s">
        <v>4</v>
      </c>
      <c r="G5" s="8" t="s">
        <v>5</v>
      </c>
      <c r="H5" s="9" t="s">
        <v>6</v>
      </c>
      <c r="I5" s="9"/>
    </row>
    <row r="6" spans="1:9">
      <c r="A6" s="4"/>
      <c r="B6" s="2"/>
      <c r="C6" s="3"/>
      <c r="D6" s="3"/>
      <c r="E6" s="3"/>
      <c r="F6" s="3"/>
      <c r="G6" s="3"/>
      <c r="H6" s="4"/>
      <c r="I6" s="4"/>
    </row>
    <row r="7" spans="1:9" ht="15" customHeight="1">
      <c r="A7" s="4" t="str">
        <f>_xll.GetAccountTitle($B7)</f>
        <v>GENERAL PROPERTY TAX</v>
      </c>
      <c r="B7" s="2" t="s">
        <v>7</v>
      </c>
      <c r="C7" s="3">
        <v>791534.06</v>
      </c>
      <c r="D7" s="11">
        <v>939217.27</v>
      </c>
      <c r="E7" s="3">
        <v>943123</v>
      </c>
      <c r="F7" s="37">
        <v>940911</v>
      </c>
      <c r="G7" s="10">
        <v>950136</v>
      </c>
      <c r="H7" s="3">
        <v>9225</v>
      </c>
      <c r="I7" s="3"/>
    </row>
    <row r="8" spans="1:9" ht="15" customHeight="1">
      <c r="A8" s="4" t="str">
        <f>_xll.GetAccountTitle($B8)</f>
        <v>TAXES FROM MUNICIPAL UTILITIES</v>
      </c>
      <c r="B8" s="2" t="s">
        <v>8</v>
      </c>
      <c r="C8" s="3">
        <v>141681</v>
      </c>
      <c r="D8" s="11">
        <v>139466</v>
      </c>
      <c r="E8" s="3">
        <v>72000</v>
      </c>
      <c r="F8" s="37">
        <v>96000</v>
      </c>
      <c r="G8" s="3">
        <v>96000</v>
      </c>
      <c r="H8" s="3">
        <v>0</v>
      </c>
      <c r="I8" s="3"/>
    </row>
    <row r="9" spans="1:9" ht="15" customHeight="1">
      <c r="A9" s="4" t="str">
        <f>_xll.GetAccountTitle($B9)</f>
        <v>C.C. APTS., IN LIEU OF TAXES</v>
      </c>
      <c r="B9" s="2" t="s">
        <v>9</v>
      </c>
      <c r="C9" s="3">
        <v>4500</v>
      </c>
      <c r="D9" s="11">
        <v>4500</v>
      </c>
      <c r="E9" s="3">
        <v>4500</v>
      </c>
      <c r="F9" s="37">
        <v>4500</v>
      </c>
      <c r="G9" s="3">
        <v>4500</v>
      </c>
      <c r="H9" s="3">
        <v>0</v>
      </c>
      <c r="I9" s="3"/>
    </row>
    <row r="10" spans="1:9" ht="15" customHeight="1">
      <c r="A10" s="4" t="str">
        <f>_xll.GetAccountTitle($B10)</f>
        <v>INTEREST ON TAXES</v>
      </c>
      <c r="B10" s="2" t="s">
        <v>10</v>
      </c>
      <c r="C10" s="3">
        <v>48.37</v>
      </c>
      <c r="D10" s="11">
        <v>14.47</v>
      </c>
      <c r="E10" s="3">
        <v>40.67</v>
      </c>
      <c r="F10" s="37">
        <v>0</v>
      </c>
      <c r="G10" s="3">
        <v>0</v>
      </c>
      <c r="H10" s="3">
        <v>0</v>
      </c>
      <c r="I10" s="3"/>
    </row>
    <row r="11" spans="1:9" ht="15" customHeight="1">
      <c r="A11" s="4" t="str">
        <f>_xll.GetAccountTitle($B11)</f>
        <v>CURBS &amp; GUTTERS ASSESSMENTS</v>
      </c>
      <c r="B11" s="2" t="s">
        <v>11</v>
      </c>
      <c r="C11" s="3">
        <v>6242.09</v>
      </c>
      <c r="D11" s="11">
        <v>7822.58</v>
      </c>
      <c r="E11" s="3">
        <v>0</v>
      </c>
      <c r="F11" s="37">
        <v>10000</v>
      </c>
      <c r="G11" s="3">
        <v>5000</v>
      </c>
      <c r="H11" s="3">
        <v>-5000</v>
      </c>
      <c r="I11" s="3"/>
    </row>
    <row r="12" spans="1:9" ht="15" customHeight="1">
      <c r="A12" s="4" t="s">
        <v>235</v>
      </c>
      <c r="B12" s="2" t="s">
        <v>239</v>
      </c>
      <c r="C12" s="3">
        <v>0</v>
      </c>
      <c r="D12" s="11">
        <v>0</v>
      </c>
      <c r="E12" s="3">
        <v>0</v>
      </c>
      <c r="F12" s="37">
        <v>0</v>
      </c>
      <c r="G12" s="3">
        <v>5017</v>
      </c>
      <c r="H12" s="3">
        <v>5017</v>
      </c>
      <c r="I12" s="3"/>
    </row>
    <row r="13" spans="1:9" ht="15" customHeight="1">
      <c r="A13" s="4" t="str">
        <f>_xll.GetAccountTitle($B13)</f>
        <v>SHARED TAXES FROM STATE</v>
      </c>
      <c r="B13" s="2" t="s">
        <v>12</v>
      </c>
      <c r="C13" s="3">
        <v>439813.56</v>
      </c>
      <c r="D13" s="11">
        <v>437960.95</v>
      </c>
      <c r="E13" s="3">
        <v>94171.520000000004</v>
      </c>
      <c r="F13" s="37">
        <v>446235</v>
      </c>
      <c r="G13" s="37">
        <v>445045</v>
      </c>
      <c r="H13" s="3">
        <v>-1190</v>
      </c>
      <c r="I13" s="3"/>
    </row>
    <row r="14" spans="1:9" ht="15" customHeight="1">
      <c r="A14" s="4" t="str">
        <f>_xll.GetAccountTitle($B14)</f>
        <v>VIDEO SERVICE PROVIDER AID</v>
      </c>
      <c r="B14" s="2" t="s">
        <v>240</v>
      </c>
      <c r="C14" s="3">
        <v>0</v>
      </c>
      <c r="D14" s="11">
        <v>0</v>
      </c>
      <c r="E14" s="3">
        <v>0</v>
      </c>
      <c r="F14" s="37">
        <v>0</v>
      </c>
      <c r="G14" s="37">
        <v>726</v>
      </c>
      <c r="H14" s="3">
        <v>726</v>
      </c>
      <c r="I14" s="3"/>
    </row>
    <row r="15" spans="1:9" ht="15" customHeight="1">
      <c r="A15" s="4" t="str">
        <f>_xll.GetAccountTitle($B15)</f>
        <v>FIRE INSURANCE TAX FROM STATE</v>
      </c>
      <c r="B15" s="2" t="s">
        <v>13</v>
      </c>
      <c r="C15" s="3">
        <v>5601.45</v>
      </c>
      <c r="D15" s="11">
        <v>5523.67</v>
      </c>
      <c r="E15" s="3">
        <v>6138.74</v>
      </c>
      <c r="F15" s="37">
        <v>5500</v>
      </c>
      <c r="G15" s="44">
        <v>5500</v>
      </c>
      <c r="H15" s="3">
        <v>0</v>
      </c>
      <c r="I15" s="3"/>
    </row>
    <row r="16" spans="1:9" ht="15" customHeight="1">
      <c r="A16" s="4" t="str">
        <f>_xll.GetAccountTitle($B16)</f>
        <v>STATE AID FOR POLICE TRAINING</v>
      </c>
      <c r="B16" s="2" t="s">
        <v>14</v>
      </c>
      <c r="C16" s="3">
        <v>0</v>
      </c>
      <c r="D16" s="11">
        <v>640</v>
      </c>
      <c r="E16" s="3">
        <v>0</v>
      </c>
      <c r="F16" s="37">
        <v>1000</v>
      </c>
      <c r="G16" s="44">
        <v>640</v>
      </c>
      <c r="H16" s="3">
        <v>-360</v>
      </c>
      <c r="I16" s="3"/>
    </row>
    <row r="17" spans="1:9" ht="15" customHeight="1">
      <c r="A17" s="4" t="str">
        <f>_xll.GetAccountTitle($B17)</f>
        <v>STATE AID FOR EMERG GOVT.</v>
      </c>
      <c r="B17" s="2" t="s">
        <v>15</v>
      </c>
      <c r="C17" s="3">
        <v>4959.17</v>
      </c>
      <c r="D17" s="11">
        <v>4707.3100000000004</v>
      </c>
      <c r="E17" s="3">
        <v>0</v>
      </c>
      <c r="F17" s="37">
        <v>4700</v>
      </c>
      <c r="G17" s="44">
        <v>4700</v>
      </c>
      <c r="H17" s="3">
        <v>0</v>
      </c>
      <c r="I17" s="3"/>
    </row>
    <row r="18" spans="1:9" ht="15" customHeight="1">
      <c r="A18" s="4" t="str">
        <f>_xll.GetAccountTitle($B18)</f>
        <v>SUPPLEMENTAL HIGHWAY AID</v>
      </c>
      <c r="B18" s="2" t="s">
        <v>16</v>
      </c>
      <c r="C18" s="3">
        <v>110897.14</v>
      </c>
      <c r="D18" s="11">
        <v>116198.22</v>
      </c>
      <c r="E18" s="3">
        <v>81800.19</v>
      </c>
      <c r="F18" s="37">
        <v>108327</v>
      </c>
      <c r="G18" s="11">
        <v>125427</v>
      </c>
      <c r="H18" s="3">
        <v>17100</v>
      </c>
      <c r="I18" s="3"/>
    </row>
    <row r="19" spans="1:9" ht="15" customHeight="1">
      <c r="A19" s="4" t="str">
        <f>_xll.GetAccountTitle($B19)</f>
        <v>STATE AID - RECYCLING</v>
      </c>
      <c r="B19" s="2" t="s">
        <v>17</v>
      </c>
      <c r="C19" s="3">
        <v>5817.64</v>
      </c>
      <c r="D19" s="11">
        <v>5815.12</v>
      </c>
      <c r="E19" s="3">
        <v>5825.46</v>
      </c>
      <c r="F19" s="37">
        <v>5500</v>
      </c>
      <c r="G19" s="3">
        <v>5800</v>
      </c>
      <c r="H19" s="3">
        <v>300</v>
      </c>
      <c r="I19" s="3"/>
    </row>
    <row r="20" spans="1:9" ht="15" customHeight="1">
      <c r="A20" s="4" t="str">
        <f>_xll.GetAccountTitle($B20)</f>
        <v>TAX EXEMPT COMPUTER AID</v>
      </c>
      <c r="B20" s="2" t="s">
        <v>234</v>
      </c>
      <c r="C20" s="3">
        <v>0</v>
      </c>
      <c r="D20" s="11">
        <v>2320</v>
      </c>
      <c r="E20" s="3">
        <v>2297.79</v>
      </c>
      <c r="F20" s="37">
        <v>2212</v>
      </c>
      <c r="G20" s="3">
        <v>2298</v>
      </c>
      <c r="H20" s="3">
        <v>86</v>
      </c>
      <c r="I20" s="3"/>
    </row>
    <row r="21" spans="1:9" ht="15" customHeight="1">
      <c r="A21" s="4" t="str">
        <f>_xll.GetAccountTitle($B21)</f>
        <v>COUNTY AID FOR ROADS</v>
      </c>
      <c r="B21" s="2" t="s">
        <v>18</v>
      </c>
      <c r="C21" s="3">
        <v>4000</v>
      </c>
      <c r="D21" s="11">
        <v>4000</v>
      </c>
      <c r="E21" s="3">
        <v>0</v>
      </c>
      <c r="F21" s="37">
        <v>4000</v>
      </c>
      <c r="G21" s="3">
        <v>4000</v>
      </c>
      <c r="H21" s="3">
        <v>0</v>
      </c>
      <c r="I21" s="3"/>
    </row>
    <row r="22" spans="1:9" ht="15" customHeight="1">
      <c r="A22" s="4" t="str">
        <f>_xll.GetAccountTitle($B22)</f>
        <v>COUNTY AID - LIBRARY</v>
      </c>
      <c r="B22" s="2" t="s">
        <v>19</v>
      </c>
      <c r="C22" s="3">
        <v>34901.58</v>
      </c>
      <c r="D22" s="11">
        <v>34579.93</v>
      </c>
      <c r="E22" s="3">
        <v>34260.9</v>
      </c>
      <c r="F22" s="37">
        <v>34250</v>
      </c>
      <c r="G22" s="11">
        <v>34400</v>
      </c>
      <c r="H22" s="3">
        <v>150</v>
      </c>
      <c r="I22" s="3"/>
    </row>
    <row r="23" spans="1:9" ht="15" customHeight="1">
      <c r="A23" s="4" t="str">
        <f>_xll.GetAccountTitle($B23)</f>
        <v>COUNTY AID - OTHER</v>
      </c>
      <c r="B23" s="2" t="s">
        <v>20</v>
      </c>
      <c r="C23" s="3">
        <v>209</v>
      </c>
      <c r="D23" s="11">
        <v>13876</v>
      </c>
      <c r="E23" s="3">
        <v>0</v>
      </c>
      <c r="F23" s="37">
        <v>0</v>
      </c>
      <c r="G23" s="11">
        <v>0</v>
      </c>
      <c r="H23" s="3">
        <v>0</v>
      </c>
      <c r="I23" s="3"/>
    </row>
    <row r="24" spans="1:9" ht="15" customHeight="1">
      <c r="A24" s="4" t="str">
        <f>_xll.GetAccountTitle($B24)</f>
        <v>LIQUOR &amp; MALT BEVERAGE LICENSE</v>
      </c>
      <c r="B24" s="2" t="s">
        <v>21</v>
      </c>
      <c r="C24" s="3">
        <v>2602</v>
      </c>
      <c r="D24" s="11">
        <v>3090</v>
      </c>
      <c r="E24" s="3">
        <v>2360</v>
      </c>
      <c r="F24" s="37">
        <v>2500</v>
      </c>
      <c r="G24" s="3">
        <v>2340</v>
      </c>
      <c r="H24" s="3">
        <v>-160</v>
      </c>
      <c r="I24" s="3"/>
    </row>
    <row r="25" spans="1:9" ht="15" customHeight="1">
      <c r="A25" s="4" t="str">
        <f>_xll.GetAccountTitle($B25)</f>
        <v>OPERATORS' LICENSES</v>
      </c>
      <c r="B25" s="2" t="s">
        <v>22</v>
      </c>
      <c r="C25" s="3">
        <v>144</v>
      </c>
      <c r="D25" s="11">
        <v>50</v>
      </c>
      <c r="E25" s="3">
        <v>500</v>
      </c>
      <c r="F25" s="37">
        <v>250</v>
      </c>
      <c r="G25" s="3">
        <v>300</v>
      </c>
      <c r="H25" s="3">
        <v>50</v>
      </c>
      <c r="I25" s="3"/>
    </row>
    <row r="26" spans="1:9" ht="15" customHeight="1">
      <c r="A26" s="4" t="str">
        <f>_xll.GetAccountTitle($B26)</f>
        <v>CIGARETTE LICENSES</v>
      </c>
      <c r="B26" s="2" t="s">
        <v>23</v>
      </c>
      <c r="C26" s="3">
        <v>250</v>
      </c>
      <c r="D26" s="11">
        <v>200</v>
      </c>
      <c r="E26" s="3">
        <v>200</v>
      </c>
      <c r="F26" s="37">
        <v>200</v>
      </c>
      <c r="G26" s="3">
        <v>200</v>
      </c>
      <c r="H26" s="3">
        <v>0</v>
      </c>
      <c r="I26" s="3"/>
    </row>
    <row r="27" spans="1:9" ht="15" customHeight="1">
      <c r="A27" s="4" t="str">
        <f>_xll.GetAccountTitle($B27)</f>
        <v>CABLE TELEVISION FRANCHISE FEE</v>
      </c>
      <c r="B27" s="2" t="s">
        <v>24</v>
      </c>
      <c r="C27" s="3">
        <v>4454.32</v>
      </c>
      <c r="D27" s="11">
        <v>4353.42</v>
      </c>
      <c r="E27" s="3">
        <v>2042.51</v>
      </c>
      <c r="F27" s="37">
        <v>4400</v>
      </c>
      <c r="G27" s="3">
        <v>3600</v>
      </c>
      <c r="H27" s="3">
        <v>-800</v>
      </c>
      <c r="I27" s="3"/>
    </row>
    <row r="28" spans="1:9" ht="15" customHeight="1">
      <c r="A28" s="4" t="str">
        <f>_xll.GetAccountTitle($B28)</f>
        <v>OTHER BUS &amp; OCCUP LIC</v>
      </c>
      <c r="B28" s="2" t="s">
        <v>221</v>
      </c>
      <c r="C28" s="3">
        <v>0</v>
      </c>
      <c r="D28" s="11">
        <v>0</v>
      </c>
      <c r="E28" s="3">
        <v>25</v>
      </c>
      <c r="F28" s="37">
        <v>25</v>
      </c>
      <c r="G28" s="3">
        <v>25</v>
      </c>
      <c r="H28" s="3">
        <v>0</v>
      </c>
      <c r="I28" s="3"/>
    </row>
    <row r="29" spans="1:9" ht="15" customHeight="1">
      <c r="A29" s="4" t="str">
        <f>_xll.GetAccountTitle($B29)</f>
        <v>BUILDING PERMITS</v>
      </c>
      <c r="B29" s="2" t="s">
        <v>25</v>
      </c>
      <c r="C29" s="3">
        <v>4689.34</v>
      </c>
      <c r="D29" s="11">
        <v>3300</v>
      </c>
      <c r="E29" s="3">
        <v>3150</v>
      </c>
      <c r="F29" s="37">
        <v>3000</v>
      </c>
      <c r="G29" s="3">
        <v>3000</v>
      </c>
      <c r="H29" s="3">
        <v>0</v>
      </c>
      <c r="I29" s="3"/>
    </row>
    <row r="30" spans="1:9" ht="15" customHeight="1">
      <c r="A30" s="4" t="str">
        <f>_xll.GetAccountTitle($B30)</f>
        <v>ZONING &amp; PLANNING MEETING FEES</v>
      </c>
      <c r="B30" s="2" t="s">
        <v>26</v>
      </c>
      <c r="C30" s="3">
        <v>450</v>
      </c>
      <c r="D30" s="11">
        <v>400</v>
      </c>
      <c r="E30" s="3">
        <v>150</v>
      </c>
      <c r="F30" s="37">
        <v>300</v>
      </c>
      <c r="G30" s="3">
        <v>250</v>
      </c>
      <c r="H30" s="3">
        <v>-50</v>
      </c>
      <c r="I30" s="3"/>
    </row>
    <row r="31" spans="1:9" ht="15" customHeight="1">
      <c r="A31" s="4" t="str">
        <f>_xll.GetAccountTitle($B31)</f>
        <v>OTHER PERMITS</v>
      </c>
      <c r="B31" s="2" t="s">
        <v>27</v>
      </c>
      <c r="C31" s="3">
        <v>270</v>
      </c>
      <c r="D31" s="11">
        <v>215</v>
      </c>
      <c r="E31" s="3">
        <v>185</v>
      </c>
      <c r="F31" s="37">
        <v>100</v>
      </c>
      <c r="G31" s="3">
        <v>200</v>
      </c>
      <c r="H31" s="3">
        <v>100</v>
      </c>
      <c r="I31" s="3"/>
    </row>
    <row r="32" spans="1:9" ht="15" customHeight="1">
      <c r="A32" s="4" t="str">
        <f>_xll.GetAccountTitle($B32)</f>
        <v>COURT PENALTIES AND COSTS</v>
      </c>
      <c r="B32" s="2" t="s">
        <v>28</v>
      </c>
      <c r="C32" s="3">
        <v>4347.75</v>
      </c>
      <c r="D32" s="11">
        <v>4598.71</v>
      </c>
      <c r="E32" s="3">
        <v>2280.19</v>
      </c>
      <c r="F32" s="37">
        <v>4000</v>
      </c>
      <c r="G32" s="3">
        <v>4000</v>
      </c>
      <c r="H32" s="3">
        <v>0</v>
      </c>
      <c r="I32" s="3"/>
    </row>
    <row r="33" spans="1:9" ht="15" customHeight="1">
      <c r="A33" s="4" t="str">
        <f>_xll.GetAccountTitle($B33)</f>
        <v>PARKING VIOLATIONS</v>
      </c>
      <c r="B33" s="2" t="s">
        <v>29</v>
      </c>
      <c r="C33" s="3">
        <v>60</v>
      </c>
      <c r="D33" s="11">
        <v>0</v>
      </c>
      <c r="E33" s="3">
        <v>0</v>
      </c>
      <c r="F33" s="37">
        <v>200</v>
      </c>
      <c r="G33" s="3">
        <v>0</v>
      </c>
      <c r="H33" s="3">
        <v>-200</v>
      </c>
      <c r="I33" s="3"/>
    </row>
    <row r="34" spans="1:9" ht="15" customHeight="1">
      <c r="A34" s="4" t="str">
        <f>_xll.GetAccountTitle($B34)</f>
        <v xml:space="preserve">SALVAGE VEHICLE INSPECTIONS - </v>
      </c>
      <c r="B34" s="2" t="s">
        <v>30</v>
      </c>
      <c r="C34" s="3">
        <v>6480</v>
      </c>
      <c r="D34" s="11">
        <v>4170</v>
      </c>
      <c r="E34" s="3">
        <v>0</v>
      </c>
      <c r="F34" s="37">
        <v>0</v>
      </c>
      <c r="G34" s="3">
        <v>0</v>
      </c>
      <c r="H34" s="3">
        <v>0</v>
      </c>
      <c r="I34" s="3"/>
    </row>
    <row r="35" spans="1:9" ht="15" customHeight="1">
      <c r="A35" s="4" t="str">
        <f>_xll.GetAccountTitle($B35)</f>
        <v>SALVAGE VEHICLE REIMBURSEMENTS</v>
      </c>
      <c r="B35" s="2" t="s">
        <v>31</v>
      </c>
      <c r="C35" s="3">
        <v>7760.17</v>
      </c>
      <c r="D35" s="11">
        <v>4922.9399999999996</v>
      </c>
      <c r="E35" s="3">
        <v>0</v>
      </c>
      <c r="F35" s="37">
        <v>0</v>
      </c>
      <c r="G35" s="3">
        <v>0</v>
      </c>
      <c r="H35" s="3">
        <v>0</v>
      </c>
      <c r="I35" s="3"/>
    </row>
    <row r="36" spans="1:9" ht="15" customHeight="1">
      <c r="A36" s="4" t="str">
        <f>_xll.GetAccountTitle($B36)</f>
        <v>OTHER GENERAL REVENUE</v>
      </c>
      <c r="B36" s="2" t="s">
        <v>32</v>
      </c>
      <c r="C36" s="3">
        <v>1819.56</v>
      </c>
      <c r="D36" s="11">
        <v>4657.08</v>
      </c>
      <c r="E36" s="3">
        <v>4552.42</v>
      </c>
      <c r="F36" s="37">
        <v>2000</v>
      </c>
      <c r="G36" s="3">
        <v>4000</v>
      </c>
      <c r="H36" s="3">
        <v>2000</v>
      </c>
      <c r="I36" s="3"/>
    </row>
    <row r="37" spans="1:9" ht="15" customHeight="1">
      <c r="A37" s="4" t="str">
        <f>_xll.GetAccountTitle($B37)</f>
        <v>LICENSE PUBLICATION FEES</v>
      </c>
      <c r="B37" s="2" t="s">
        <v>33</v>
      </c>
      <c r="C37" s="3">
        <v>63.09</v>
      </c>
      <c r="D37" s="11">
        <v>63.93</v>
      </c>
      <c r="E37" s="3">
        <v>62.65</v>
      </c>
      <c r="F37" s="37">
        <v>75</v>
      </c>
      <c r="G37" s="3">
        <v>75</v>
      </c>
      <c r="H37" s="3">
        <v>0</v>
      </c>
      <c r="I37" s="3"/>
    </row>
    <row r="38" spans="1:9" ht="15" customHeight="1">
      <c r="A38" s="4" t="str">
        <f>_xll.GetAccountTitle($B38)</f>
        <v>LAW ENFORCEMENT FEES</v>
      </c>
      <c r="B38" s="2" t="s">
        <v>34</v>
      </c>
      <c r="C38" s="3">
        <v>5087.75</v>
      </c>
      <c r="D38" s="11">
        <v>0</v>
      </c>
      <c r="E38" s="3">
        <v>0</v>
      </c>
      <c r="F38" s="37">
        <v>0</v>
      </c>
      <c r="G38" s="3">
        <v>0</v>
      </c>
      <c r="H38" s="3">
        <v>0</v>
      </c>
      <c r="I38" s="3"/>
    </row>
    <row r="39" spans="1:9" ht="15" customHeight="1">
      <c r="A39" s="4" t="str">
        <f>_xll.GetAccountTitle($B39)</f>
        <v>FIRE PROTECTION SERVICES</v>
      </c>
      <c r="B39" s="2" t="s">
        <v>35</v>
      </c>
      <c r="C39" s="3">
        <v>11452.27</v>
      </c>
      <c r="D39" s="11">
        <v>11456.71</v>
      </c>
      <c r="E39" s="3">
        <v>9383.51</v>
      </c>
      <c r="F39" s="37">
        <v>11000</v>
      </c>
      <c r="G39" s="11">
        <v>9700</v>
      </c>
      <c r="H39" s="3">
        <v>-1300</v>
      </c>
      <c r="I39" s="3"/>
    </row>
    <row r="40" spans="1:9" ht="15" customHeight="1">
      <c r="A40" s="4" t="str">
        <f>_xll.GetAccountTitle($B40)</f>
        <v>AMBULANCE REVENUE</v>
      </c>
      <c r="B40" s="2" t="s">
        <v>36</v>
      </c>
      <c r="C40" s="3">
        <v>0</v>
      </c>
      <c r="D40" s="11">
        <v>10636</v>
      </c>
      <c r="E40" s="3">
        <v>3748.99</v>
      </c>
      <c r="F40" s="37">
        <v>3300</v>
      </c>
      <c r="G40" s="11">
        <v>3500</v>
      </c>
      <c r="H40" s="3">
        <v>200</v>
      </c>
      <c r="I40" s="3"/>
    </row>
    <row r="41" spans="1:9" ht="15" customHeight="1">
      <c r="A41" s="4" t="str">
        <f>_xll.GetAccountTitle($B41)</f>
        <v>GARBAGE &amp; REFUSE COLLECTIONS</v>
      </c>
      <c r="B41" s="2" t="s">
        <v>37</v>
      </c>
      <c r="C41" s="3">
        <v>127249.75</v>
      </c>
      <c r="D41" s="11">
        <v>118849.3</v>
      </c>
      <c r="E41" s="3">
        <v>98882.32</v>
      </c>
      <c r="F41" s="37">
        <v>126500</v>
      </c>
      <c r="G41" s="3">
        <v>134500</v>
      </c>
      <c r="H41" s="3">
        <v>8000</v>
      </c>
      <c r="I41" s="3"/>
    </row>
    <row r="42" spans="1:9" ht="15" customHeight="1">
      <c r="A42" s="4" t="str">
        <f>_xll.GetAccountTitle($B42)</f>
        <v>SWIMMING POOL REVENUE</v>
      </c>
      <c r="B42" s="2" t="s">
        <v>38</v>
      </c>
      <c r="C42" s="3">
        <v>1800</v>
      </c>
      <c r="D42" s="11">
        <v>1470</v>
      </c>
      <c r="E42" s="3">
        <v>1860</v>
      </c>
      <c r="F42" s="37">
        <v>1450</v>
      </c>
      <c r="G42" s="3">
        <v>1450</v>
      </c>
      <c r="H42" s="3">
        <v>0</v>
      </c>
      <c r="I42" s="3"/>
    </row>
    <row r="43" spans="1:9" ht="15" customHeight="1">
      <c r="A43" s="4" t="str">
        <f>_xll.GetAccountTitle($B43)</f>
        <v>FIRE CALLS CHARGES</v>
      </c>
      <c r="B43" s="2" t="s">
        <v>39</v>
      </c>
      <c r="C43" s="3">
        <v>1750</v>
      </c>
      <c r="D43" s="11">
        <v>5294</v>
      </c>
      <c r="E43" s="3">
        <v>4875</v>
      </c>
      <c r="F43" s="37">
        <v>1000</v>
      </c>
      <c r="G43" s="3">
        <v>1000</v>
      </c>
      <c r="H43" s="3">
        <v>0</v>
      </c>
      <c r="I43" s="3"/>
    </row>
    <row r="44" spans="1:9" ht="15" customHeight="1">
      <c r="A44" s="4" t="str">
        <f>_xll.GetAccountTitle($B44)</f>
        <v>LIBRARY AID REVENUE</v>
      </c>
      <c r="B44" s="2" t="s">
        <v>40</v>
      </c>
      <c r="C44" s="3">
        <v>6930.99</v>
      </c>
      <c r="D44" s="11">
        <v>15419.7</v>
      </c>
      <c r="E44" s="3">
        <v>726.55</v>
      </c>
      <c r="F44" s="37">
        <v>3250</v>
      </c>
      <c r="G44" s="11">
        <v>3250</v>
      </c>
      <c r="H44" s="3">
        <v>0</v>
      </c>
      <c r="I44" s="3"/>
    </row>
    <row r="45" spans="1:9" ht="15" customHeight="1">
      <c r="A45" s="4" t="str">
        <f>_xll.GetAccountTitle($B45)</f>
        <v>INTEREST ON GENERAL INVESTMENT</v>
      </c>
      <c r="B45" s="2" t="s">
        <v>41</v>
      </c>
      <c r="C45" s="3">
        <v>55427.19</v>
      </c>
      <c r="D45" s="11">
        <v>40410.43</v>
      </c>
      <c r="E45" s="3">
        <v>25590.06</v>
      </c>
      <c r="F45" s="37">
        <v>6000</v>
      </c>
      <c r="G45" s="3">
        <v>11690</v>
      </c>
      <c r="H45" s="3">
        <v>5690</v>
      </c>
      <c r="I45" s="3"/>
    </row>
    <row r="46" spans="1:9" ht="15" customHeight="1">
      <c r="A46" s="4" t="str">
        <f>_xll.GetAccountTitle($B46)</f>
        <v>INTEREST ON SPEC ASSMTS</v>
      </c>
      <c r="B46" s="2" t="s">
        <v>42</v>
      </c>
      <c r="C46" s="3">
        <v>583.59</v>
      </c>
      <c r="D46" s="11">
        <v>0</v>
      </c>
      <c r="E46" s="3">
        <v>0</v>
      </c>
      <c r="F46" s="37">
        <v>500</v>
      </c>
      <c r="G46" s="3">
        <v>340</v>
      </c>
      <c r="H46" s="3">
        <v>-160</v>
      </c>
      <c r="I46" s="3"/>
    </row>
    <row r="47" spans="1:9" ht="15" customHeight="1">
      <c r="A47" s="4" t="str">
        <f>_xll.GetAccountTitle($B47)</f>
        <v>RENT OF CITY BUILDINGS</v>
      </c>
      <c r="B47" s="2" t="s">
        <v>43</v>
      </c>
      <c r="C47" s="3">
        <v>16360</v>
      </c>
      <c r="D47" s="11">
        <v>18798</v>
      </c>
      <c r="E47" s="3">
        <v>12225</v>
      </c>
      <c r="F47" s="37">
        <v>21500</v>
      </c>
      <c r="G47" s="3">
        <v>23500</v>
      </c>
      <c r="H47" s="3">
        <v>2000</v>
      </c>
      <c r="I47" s="3"/>
    </row>
    <row r="48" spans="1:9" ht="15" customHeight="1">
      <c r="A48" s="4" t="str">
        <f>_xll.GetAccountTitle($B48)</f>
        <v>COMMUNITY MARKET FEES</v>
      </c>
      <c r="B48" s="2" t="s">
        <v>44</v>
      </c>
      <c r="C48" s="3">
        <v>620</v>
      </c>
      <c r="D48" s="11">
        <v>1090</v>
      </c>
      <c r="E48" s="3">
        <v>580</v>
      </c>
      <c r="F48" s="37">
        <v>1000</v>
      </c>
      <c r="G48" s="3">
        <v>1000</v>
      </c>
      <c r="H48" s="3">
        <v>0</v>
      </c>
      <c r="I48" s="3"/>
    </row>
    <row r="49" spans="1:9" ht="15" customHeight="1">
      <c r="A49" s="4" t="str">
        <f>_xll.GetAccountTitle($B49)</f>
        <v>COMMUNITY GARDEN FEES</v>
      </c>
      <c r="B49" s="2" t="s">
        <v>45</v>
      </c>
      <c r="C49" s="3">
        <v>110</v>
      </c>
      <c r="D49" s="11">
        <v>130</v>
      </c>
      <c r="E49" s="3">
        <v>150</v>
      </c>
      <c r="F49" s="37">
        <v>110</v>
      </c>
      <c r="G49" s="3">
        <v>110</v>
      </c>
      <c r="H49" s="3">
        <v>0</v>
      </c>
      <c r="I49" s="3"/>
    </row>
    <row r="50" spans="1:9" ht="15" customHeight="1">
      <c r="A50" s="4" t="str">
        <f>_xll.GetAccountTitle($B50)</f>
        <v>SALE OF CITY PROPERTY</v>
      </c>
      <c r="B50" s="2" t="s">
        <v>46</v>
      </c>
      <c r="C50" s="3">
        <v>10715.53</v>
      </c>
      <c r="D50" s="11">
        <v>4339.6899999999996</v>
      </c>
      <c r="E50" s="3">
        <v>24365</v>
      </c>
      <c r="F50" s="37">
        <v>1500</v>
      </c>
      <c r="G50" s="3">
        <v>1500</v>
      </c>
      <c r="H50" s="3">
        <v>0</v>
      </c>
      <c r="I50" s="3"/>
    </row>
    <row r="51" spans="1:9" ht="15" customHeight="1">
      <c r="A51" s="4" t="str">
        <f>_xll.GetAccountTitle($B51)</f>
        <v>DONATIONS - WEBSITE</v>
      </c>
      <c r="B51" s="2" t="s">
        <v>47</v>
      </c>
      <c r="C51" s="3">
        <v>2760</v>
      </c>
      <c r="D51" s="11">
        <v>1530</v>
      </c>
      <c r="E51" s="3">
        <v>180</v>
      </c>
      <c r="F51" s="37">
        <v>1500</v>
      </c>
      <c r="G51" s="3">
        <v>1500</v>
      </c>
      <c r="H51" s="3">
        <v>0</v>
      </c>
      <c r="I51" s="3"/>
    </row>
    <row r="52" spans="1:9" ht="15" customHeight="1">
      <c r="A52" s="4" t="str">
        <f>_xll.GetAccountTitle($B52)</f>
        <v>PROCEEDS OF LONG-TERM DEBT</v>
      </c>
      <c r="B52" s="2" t="s">
        <v>48</v>
      </c>
      <c r="C52" s="3"/>
      <c r="D52" s="11">
        <v>0</v>
      </c>
      <c r="E52" s="3"/>
      <c r="F52" s="37">
        <v>0</v>
      </c>
      <c r="G52" s="11">
        <v>0</v>
      </c>
      <c r="H52" s="3">
        <v>0</v>
      </c>
      <c r="I52" s="3"/>
    </row>
    <row r="53" spans="1:9" ht="15" customHeight="1">
      <c r="A53" s="4" t="str">
        <f>_xll.GetAccountTitle($B53)</f>
        <v>TRANSFERS FROM OTHER FUNDS</v>
      </c>
      <c r="B53" s="2" t="s">
        <v>49</v>
      </c>
      <c r="C53" s="3"/>
      <c r="D53" s="11">
        <v>0</v>
      </c>
      <c r="E53" s="3"/>
      <c r="F53" s="37">
        <v>0</v>
      </c>
      <c r="G53" s="11">
        <v>0</v>
      </c>
      <c r="H53" s="3">
        <v>0</v>
      </c>
      <c r="I53" s="3"/>
    </row>
    <row r="54" spans="1:9" ht="15" customHeight="1">
      <c r="A54" s="4" t="str">
        <f>_xll.GetAccountTitle($B54)</f>
        <v>FUND BALANCE APPLIED</v>
      </c>
      <c r="B54" s="2" t="s">
        <v>50</v>
      </c>
      <c r="C54" s="3"/>
      <c r="D54" s="11">
        <v>0</v>
      </c>
      <c r="E54" s="3"/>
      <c r="F54" s="37">
        <v>0</v>
      </c>
      <c r="G54" s="11">
        <v>0</v>
      </c>
      <c r="H54" s="3">
        <v>0</v>
      </c>
      <c r="I54" s="3"/>
    </row>
    <row r="55" spans="1:9" ht="15" customHeight="1">
      <c r="A55" s="4" t="str">
        <f>_xll.GetAccountTitle($B55)</f>
        <v>DONATIONS - SWIMMING POOL FUND</v>
      </c>
      <c r="B55" s="2" t="s">
        <v>51</v>
      </c>
      <c r="C55" s="3">
        <v>0</v>
      </c>
      <c r="D55" s="11">
        <v>78774.41</v>
      </c>
      <c r="E55" s="3"/>
      <c r="F55" s="38"/>
      <c r="G55" s="11">
        <v>0</v>
      </c>
      <c r="H55" s="3"/>
      <c r="I55" s="3"/>
    </row>
    <row r="56" spans="1:9" ht="15" customHeight="1">
      <c r="A56" s="4"/>
      <c r="B56" s="2"/>
      <c r="C56" s="3"/>
      <c r="D56" s="3"/>
      <c r="E56" s="3"/>
      <c r="F56" s="3"/>
      <c r="G56" s="3"/>
      <c r="H56" s="3"/>
      <c r="I56" s="3"/>
    </row>
    <row r="57" spans="1:9" ht="15" customHeight="1">
      <c r="A57" s="1" t="s">
        <v>52</v>
      </c>
      <c r="B57" s="5"/>
      <c r="C57" s="12">
        <v>1824442.36</v>
      </c>
      <c r="D57" s="12">
        <v>2054860.8399999996</v>
      </c>
      <c r="E57" s="12">
        <v>1442232.4699999997</v>
      </c>
      <c r="F57" s="12">
        <v>1858795</v>
      </c>
      <c r="G57" s="12">
        <v>1900219</v>
      </c>
      <c r="H57" s="12">
        <v>41424</v>
      </c>
      <c r="I57" s="12"/>
    </row>
    <row r="58" spans="1:9" ht="20.100000000000001" customHeight="1">
      <c r="A58" s="4"/>
      <c r="B58" s="2"/>
      <c r="C58" s="3"/>
      <c r="D58" s="3"/>
      <c r="E58" s="3"/>
      <c r="F58" s="3"/>
      <c r="G58" s="3"/>
      <c r="H58" s="4"/>
      <c r="I58" s="4"/>
    </row>
    <row r="59" spans="1:9" ht="20.100000000000001" customHeight="1">
      <c r="A59" s="1" t="s">
        <v>53</v>
      </c>
      <c r="B59" s="14"/>
      <c r="C59" s="3"/>
      <c r="D59" s="3"/>
      <c r="E59" s="3"/>
      <c r="F59" s="3"/>
      <c r="G59" s="3"/>
      <c r="H59" s="3"/>
      <c r="I59" s="13"/>
    </row>
    <row r="60" spans="1:9">
      <c r="A60" s="5"/>
      <c r="B60" s="5"/>
      <c r="C60" s="15">
        <v>2017</v>
      </c>
      <c r="D60" s="15">
        <v>2018</v>
      </c>
      <c r="E60" s="15" t="s">
        <v>225</v>
      </c>
      <c r="F60" s="15">
        <v>2019</v>
      </c>
      <c r="G60" s="15">
        <v>2020</v>
      </c>
      <c r="H60" s="15" t="s">
        <v>54</v>
      </c>
    </row>
    <row r="61" spans="1:9">
      <c r="A61" s="5" t="s">
        <v>1</v>
      </c>
      <c r="B61" s="5" t="s">
        <v>242</v>
      </c>
      <c r="C61" s="7" t="s">
        <v>3</v>
      </c>
      <c r="D61" s="7" t="s">
        <v>3</v>
      </c>
      <c r="E61" s="22">
        <v>43738</v>
      </c>
      <c r="F61" s="7" t="s">
        <v>4</v>
      </c>
      <c r="G61" s="7" t="s">
        <v>5</v>
      </c>
      <c r="H61" s="6" t="s">
        <v>6</v>
      </c>
    </row>
    <row r="62" spans="1:9">
      <c r="A62" s="4"/>
      <c r="B62" s="14"/>
      <c r="C62" s="7"/>
      <c r="D62" s="3"/>
      <c r="E62" s="3"/>
      <c r="F62" s="3"/>
      <c r="G62" s="3"/>
      <c r="H62" s="3"/>
    </row>
    <row r="63" spans="1:9">
      <c r="A63" s="4" t="str">
        <f>_xll.GetAccountTitle($B63)</f>
        <v>CONTINGENCY FUND</v>
      </c>
      <c r="B63" s="2" t="s">
        <v>222</v>
      </c>
      <c r="C63" s="3">
        <v>0</v>
      </c>
      <c r="D63" s="11">
        <v>3010</v>
      </c>
      <c r="E63" s="3">
        <v>0</v>
      </c>
      <c r="F63" s="3">
        <v>26935</v>
      </c>
      <c r="G63" s="3">
        <v>38587</v>
      </c>
      <c r="H63" s="3">
        <v>11652</v>
      </c>
    </row>
    <row r="64" spans="1:9">
      <c r="A64" s="4" t="str">
        <f>_xll.GetAccountTitle($B64)</f>
        <v>COUNCIL - SALARY</v>
      </c>
      <c r="B64" s="2" t="s">
        <v>223</v>
      </c>
      <c r="C64" s="3">
        <v>7224</v>
      </c>
      <c r="D64" s="11">
        <v>4808</v>
      </c>
      <c r="E64" s="3">
        <v>6550</v>
      </c>
      <c r="F64" s="3">
        <v>8000</v>
      </c>
      <c r="G64" s="3">
        <v>10000</v>
      </c>
      <c r="H64" s="3">
        <v>2000</v>
      </c>
    </row>
    <row r="65" spans="1:8">
      <c r="A65" s="4" t="str">
        <f>_xll.GetAccountTitle($B65)</f>
        <v>COUNCIL - OTHER</v>
      </c>
      <c r="B65" s="2" t="s">
        <v>224</v>
      </c>
      <c r="C65" s="3">
        <v>3817.35</v>
      </c>
      <c r="D65" s="11">
        <v>3493.74</v>
      </c>
      <c r="E65" s="3">
        <v>2683.57</v>
      </c>
      <c r="F65" s="3">
        <v>5000</v>
      </c>
      <c r="G65" s="3">
        <v>4000</v>
      </c>
      <c r="H65" s="3">
        <v>-1000</v>
      </c>
    </row>
    <row r="66" spans="1:8">
      <c r="A66" s="4" t="str">
        <f>_xll.GetAccountTitle($B66)</f>
        <v>CITY ATTORNEY</v>
      </c>
      <c r="B66" s="2" t="s">
        <v>55</v>
      </c>
      <c r="C66" s="3">
        <v>12086</v>
      </c>
      <c r="D66" s="11">
        <v>17839.150000000001</v>
      </c>
      <c r="E66" s="3">
        <v>6280.5</v>
      </c>
      <c r="F66" s="3">
        <v>15000</v>
      </c>
      <c r="G66" s="3">
        <v>15000</v>
      </c>
      <c r="H66" s="3">
        <v>0</v>
      </c>
    </row>
    <row r="67" spans="1:8">
      <c r="A67" s="4" t="str">
        <f>_xll.GetAccountTitle($B67)</f>
        <v>MAYOR - SALARY</v>
      </c>
      <c r="B67" s="2" t="s">
        <v>56</v>
      </c>
      <c r="C67" s="3">
        <v>2570</v>
      </c>
      <c r="D67" s="11">
        <v>1514.5</v>
      </c>
      <c r="E67" s="3">
        <v>2340</v>
      </c>
      <c r="F67" s="3">
        <v>3000</v>
      </c>
      <c r="G67" s="3">
        <v>5000</v>
      </c>
      <c r="H67" s="3">
        <v>2000</v>
      </c>
    </row>
    <row r="68" spans="1:8">
      <c r="A68" s="4" t="str">
        <f>_xll.GetAccountTitle($B68)</f>
        <v>MAYOR - OTHER</v>
      </c>
      <c r="B68" s="2" t="s">
        <v>57</v>
      </c>
      <c r="C68" s="3">
        <v>19</v>
      </c>
      <c r="D68" s="11">
        <v>94.04</v>
      </c>
      <c r="E68" s="3">
        <v>196.14</v>
      </c>
      <c r="F68" s="3">
        <v>500</v>
      </c>
      <c r="G68" s="3">
        <v>300</v>
      </c>
      <c r="H68" s="3">
        <v>-200</v>
      </c>
    </row>
    <row r="69" spans="1:8">
      <c r="A69" s="4" t="str">
        <f>_xll.GetAccountTitle($B69)</f>
        <v>CODIFICATION OF ORDINANCES</v>
      </c>
      <c r="B69" s="2" t="s">
        <v>58</v>
      </c>
      <c r="C69" s="3">
        <v>3305.64</v>
      </c>
      <c r="D69" s="11">
        <v>1726.76</v>
      </c>
      <c r="E69" s="3">
        <v>483.44</v>
      </c>
      <c r="F69" s="3">
        <v>3200</v>
      </c>
      <c r="G69" s="3">
        <v>2200</v>
      </c>
      <c r="H69" s="3">
        <v>-1000</v>
      </c>
    </row>
    <row r="70" spans="1:8">
      <c r="A70" s="4" t="str">
        <f>_xll.GetAccountTitle($B70)</f>
        <v>CLERK/TREASURER - SALARY</v>
      </c>
      <c r="B70" s="2" t="s">
        <v>59</v>
      </c>
      <c r="C70" s="3">
        <v>38748.080000000002</v>
      </c>
      <c r="D70" s="11">
        <v>38446.879999999997</v>
      </c>
      <c r="E70" s="3">
        <v>30417.98</v>
      </c>
      <c r="F70" s="3">
        <v>43100</v>
      </c>
      <c r="G70" s="3">
        <v>43500</v>
      </c>
      <c r="H70" s="3">
        <v>400</v>
      </c>
    </row>
    <row r="71" spans="1:8">
      <c r="A71" s="4" t="str">
        <f>_xll.GetAccountTitle($B71)</f>
        <v>CLERK/TREASURER - LICENSE PUBL</v>
      </c>
      <c r="B71" s="2" t="s">
        <v>60</v>
      </c>
      <c r="C71" s="3">
        <v>62.1</v>
      </c>
      <c r="D71" s="11">
        <v>63.83</v>
      </c>
      <c r="E71" s="3">
        <v>62.7</v>
      </c>
      <c r="F71" s="3">
        <v>75</v>
      </c>
      <c r="G71" s="3">
        <v>75</v>
      </c>
      <c r="H71" s="3">
        <v>0</v>
      </c>
    </row>
    <row r="72" spans="1:8">
      <c r="A72" s="4" t="str">
        <f>_xll.GetAccountTitle($B72)</f>
        <v>CLERK/TREASURER - OTHER</v>
      </c>
      <c r="B72" s="2" t="s">
        <v>61</v>
      </c>
      <c r="C72" s="3">
        <v>5086.58</v>
      </c>
      <c r="D72" s="11">
        <v>4104.09</v>
      </c>
      <c r="E72" s="3">
        <v>3576.1</v>
      </c>
      <c r="F72" s="3">
        <v>6000</v>
      </c>
      <c r="G72" s="3">
        <v>6000</v>
      </c>
      <c r="H72" s="3">
        <v>0</v>
      </c>
    </row>
    <row r="73" spans="1:8">
      <c r="A73" s="4" t="str">
        <f>_xll.GetAccountTitle($B73)</f>
        <v>CLERK/TREASURER - COPIER</v>
      </c>
      <c r="B73" s="2" t="s">
        <v>62</v>
      </c>
      <c r="C73" s="3">
        <v>2042.14</v>
      </c>
      <c r="D73" s="11">
        <v>1419.01</v>
      </c>
      <c r="E73" s="3">
        <v>1462.3</v>
      </c>
      <c r="F73" s="3">
        <v>2000</v>
      </c>
      <c r="G73" s="3">
        <v>2000</v>
      </c>
      <c r="H73" s="3">
        <v>0</v>
      </c>
    </row>
    <row r="74" spans="1:8">
      <c r="A74" s="4" t="str">
        <f>_xll.GetAccountTitle($B74)</f>
        <v>CLERK/TREASURER - PETTY CASH</v>
      </c>
      <c r="B74" s="2" t="s">
        <v>63</v>
      </c>
      <c r="C74" s="3">
        <v>19.95</v>
      </c>
      <c r="D74" s="11">
        <v>0</v>
      </c>
      <c r="E74" s="3">
        <v>142.82</v>
      </c>
      <c r="F74" s="3">
        <v>100</v>
      </c>
      <c r="G74" s="3">
        <v>100</v>
      </c>
      <c r="H74" s="3">
        <v>0</v>
      </c>
    </row>
    <row r="75" spans="1:8">
      <c r="A75" s="4" t="str">
        <f>_xll.GetAccountTitle($B75)</f>
        <v>CLERK/TREASURER - INTERNET</v>
      </c>
      <c r="B75" s="2" t="s">
        <v>64</v>
      </c>
      <c r="C75" s="3">
        <v>908.62</v>
      </c>
      <c r="D75" s="11">
        <v>1103.83</v>
      </c>
      <c r="E75" s="3">
        <v>489.86</v>
      </c>
      <c r="F75" s="3">
        <v>1080</v>
      </c>
      <c r="G75" s="3">
        <v>1080</v>
      </c>
      <c r="H75" s="3">
        <v>0</v>
      </c>
    </row>
    <row r="76" spans="1:8">
      <c r="A76" s="4" t="str">
        <f>_xll.GetAccountTitle($B76)</f>
        <v>CLERK/TREASURER - COMPUTER</v>
      </c>
      <c r="B76" s="2" t="s">
        <v>65</v>
      </c>
      <c r="C76" s="3">
        <v>3687.66</v>
      </c>
      <c r="D76" s="11">
        <v>4707.88</v>
      </c>
      <c r="E76" s="3">
        <v>1437.44</v>
      </c>
      <c r="F76" s="3">
        <v>6130</v>
      </c>
      <c r="G76" s="3">
        <v>6000</v>
      </c>
      <c r="H76" s="3">
        <v>-130</v>
      </c>
    </row>
    <row r="77" spans="1:8">
      <c r="A77" s="4" t="str">
        <f>_xll.GetAccountTitle($B77)</f>
        <v>ELECTIONS - SALARY - PART-TIME</v>
      </c>
      <c r="B77" s="2" t="s">
        <v>66</v>
      </c>
      <c r="C77" s="3">
        <v>1417.76</v>
      </c>
      <c r="D77" s="11">
        <v>2279.0100000000002</v>
      </c>
      <c r="E77" s="3">
        <v>771.38</v>
      </c>
      <c r="F77" s="3">
        <v>1600</v>
      </c>
      <c r="G77" s="3">
        <v>3000</v>
      </c>
      <c r="H77" s="3">
        <v>1400</v>
      </c>
    </row>
    <row r="78" spans="1:8">
      <c r="A78" s="4" t="str">
        <f>_xll.GetAccountTitle($B78)</f>
        <v>ELECTIONS - OTHER</v>
      </c>
      <c r="B78" s="2" t="s">
        <v>67</v>
      </c>
      <c r="C78" s="16">
        <v>1909.28</v>
      </c>
      <c r="D78" s="43">
        <v>2228.5300000000002</v>
      </c>
      <c r="E78" s="16">
        <v>1149.79</v>
      </c>
      <c r="F78" s="16">
        <v>3000</v>
      </c>
      <c r="G78" s="16">
        <v>2500</v>
      </c>
      <c r="H78" s="3">
        <v>-500</v>
      </c>
    </row>
    <row r="79" spans="1:8">
      <c r="A79" s="4" t="str">
        <f>_xll.GetAccountTitle($B79)</f>
        <v>SPECIAL AUDITING &amp; ACCOUNTING</v>
      </c>
      <c r="B79" s="2" t="s">
        <v>68</v>
      </c>
      <c r="C79" s="3">
        <v>12950</v>
      </c>
      <c r="D79" s="11">
        <v>-1900</v>
      </c>
      <c r="E79" s="16">
        <v>17400</v>
      </c>
      <c r="F79" s="3">
        <v>8200</v>
      </c>
      <c r="G79" s="3">
        <v>9500</v>
      </c>
      <c r="H79" s="3">
        <v>1300</v>
      </c>
    </row>
    <row r="80" spans="1:8">
      <c r="A80" s="4" t="str">
        <f>_xll.GetAccountTitle($B80)</f>
        <v>ASSESSMENT OF PROPERTY GEN GOV</v>
      </c>
      <c r="B80" s="2" t="s">
        <v>69</v>
      </c>
      <c r="C80" s="3">
        <v>6737.99</v>
      </c>
      <c r="D80" s="11">
        <v>6304.88</v>
      </c>
      <c r="E80" s="3">
        <v>4930.1899999999996</v>
      </c>
      <c r="F80" s="3">
        <v>18300</v>
      </c>
      <c r="G80" s="3">
        <v>24400</v>
      </c>
      <c r="H80" s="3">
        <v>6100</v>
      </c>
    </row>
    <row r="81" spans="1:8">
      <c r="A81" s="4" t="str">
        <f>_xll.GetAccountTitle($B81)</f>
        <v>DATA PROCESSING</v>
      </c>
      <c r="B81" s="2" t="s">
        <v>70</v>
      </c>
      <c r="C81" s="3">
        <v>1481.32</v>
      </c>
      <c r="D81" s="11">
        <v>0</v>
      </c>
      <c r="E81" s="3">
        <v>30</v>
      </c>
      <c r="F81" s="3">
        <v>1800</v>
      </c>
      <c r="G81" s="3">
        <v>1800</v>
      </c>
      <c r="H81" s="3">
        <v>0</v>
      </c>
    </row>
    <row r="82" spans="1:8">
      <c r="A82" s="4" t="str">
        <f>_xll.GetAccountTitle($B82)</f>
        <v>MUNICIPAL BUILDING - SALARY</v>
      </c>
      <c r="B82" s="2" t="s">
        <v>71</v>
      </c>
      <c r="C82" s="3">
        <v>8980.94</v>
      </c>
      <c r="D82" s="11">
        <v>7110.4</v>
      </c>
      <c r="E82" s="3">
        <v>4118.97</v>
      </c>
      <c r="F82" s="3">
        <v>12852</v>
      </c>
      <c r="G82" s="3">
        <v>12852</v>
      </c>
      <c r="H82" s="3">
        <v>0</v>
      </c>
    </row>
    <row r="83" spans="1:8">
      <c r="A83" s="4" t="str">
        <f>_xll.GetAccountTitle($B83)</f>
        <v>MUNICIPAL BUILDING - HEATING</v>
      </c>
      <c r="B83" s="2" t="s">
        <v>72</v>
      </c>
      <c r="C83" s="3">
        <v>2212.09</v>
      </c>
      <c r="D83" s="11">
        <v>2130.77</v>
      </c>
      <c r="E83" s="3">
        <v>1116.28</v>
      </c>
      <c r="F83" s="3">
        <v>2200</v>
      </c>
      <c r="G83" s="3">
        <v>2200</v>
      </c>
      <c r="H83" s="3">
        <v>0</v>
      </c>
    </row>
    <row r="84" spans="1:8">
      <c r="A84" s="4" t="str">
        <f>_xll.GetAccountTitle($B84)</f>
        <v>MUNICIPAL BLDG - UTILITIES</v>
      </c>
      <c r="B84" s="2" t="s">
        <v>73</v>
      </c>
      <c r="C84" s="3">
        <v>9198.66</v>
      </c>
      <c r="D84" s="11">
        <v>8032.69</v>
      </c>
      <c r="E84" s="3">
        <v>6396.34</v>
      </c>
      <c r="F84" s="3">
        <v>9800</v>
      </c>
      <c r="G84" s="3">
        <v>9800</v>
      </c>
      <c r="H84" s="3">
        <v>0</v>
      </c>
    </row>
    <row r="85" spans="1:8">
      <c r="A85" s="4" t="str">
        <f>_xll.GetAccountTitle($B85)</f>
        <v>MUNICIPAL BLDG - PHONE</v>
      </c>
      <c r="B85" s="2" t="s">
        <v>74</v>
      </c>
      <c r="C85" s="3">
        <v>1955.66</v>
      </c>
      <c r="D85" s="11">
        <v>2081.8000000000002</v>
      </c>
      <c r="E85" s="3">
        <v>1441.63</v>
      </c>
      <c r="F85" s="3">
        <v>1950</v>
      </c>
      <c r="G85" s="3">
        <v>1950</v>
      </c>
      <c r="H85" s="3">
        <v>0</v>
      </c>
    </row>
    <row r="86" spans="1:8">
      <c r="A86" s="4" t="str">
        <f>_xll.GetAccountTitle($B86)</f>
        <v>MUNICIPAL BUILDING - OTHER</v>
      </c>
      <c r="B86" s="2" t="s">
        <v>75</v>
      </c>
      <c r="C86" s="3">
        <v>7028.46</v>
      </c>
      <c r="D86" s="11">
        <v>4020.95</v>
      </c>
      <c r="E86" s="3">
        <v>4552.1899999999996</v>
      </c>
      <c r="F86" s="3">
        <v>6500</v>
      </c>
      <c r="G86" s="3">
        <v>6500</v>
      </c>
      <c r="H86" s="3">
        <v>0</v>
      </c>
    </row>
    <row r="87" spans="1:8">
      <c r="A87" s="4" t="str">
        <f>_xll.GetAccountTitle($B87)</f>
        <v>WISCONSIN RETIREMENT FUND EXPE</v>
      </c>
      <c r="B87" s="2" t="s">
        <v>76</v>
      </c>
      <c r="C87" s="3">
        <v>41293.919999999998</v>
      </c>
      <c r="D87" s="11">
        <v>39905.480000000003</v>
      </c>
      <c r="E87" s="3">
        <v>20007.080000000002</v>
      </c>
      <c r="F87" s="11">
        <v>40275</v>
      </c>
      <c r="G87" s="11">
        <v>45100</v>
      </c>
      <c r="H87" s="3">
        <v>4825</v>
      </c>
    </row>
    <row r="88" spans="1:8">
      <c r="A88" s="4" t="str">
        <f>_xll.GetAccountTitle($B88)</f>
        <v>SOCIAL SECURITY/MEDICARE EXPEN</v>
      </c>
      <c r="B88" s="2" t="s">
        <v>77</v>
      </c>
      <c r="C88" s="3">
        <v>41092.589999999997</v>
      </c>
      <c r="D88" s="11">
        <v>38395.15</v>
      </c>
      <c r="E88" s="3">
        <v>19355.919999999998</v>
      </c>
      <c r="F88" s="11">
        <v>36818</v>
      </c>
      <c r="G88" s="11">
        <v>38420</v>
      </c>
      <c r="H88" s="3">
        <v>1602</v>
      </c>
    </row>
    <row r="89" spans="1:8">
      <c r="A89" s="4" t="str">
        <f>_xll.GetAccountTitle($B89)</f>
        <v>HEALTH INSURANCE EXPENSE</v>
      </c>
      <c r="B89" s="2" t="s">
        <v>78</v>
      </c>
      <c r="C89" s="3">
        <v>124950.69</v>
      </c>
      <c r="D89" s="11">
        <v>115754.65</v>
      </c>
      <c r="E89" s="3">
        <v>53127.37</v>
      </c>
      <c r="F89" s="11">
        <v>118700</v>
      </c>
      <c r="G89" s="11">
        <v>90300</v>
      </c>
      <c r="H89" s="3">
        <v>-28400</v>
      </c>
    </row>
    <row r="90" spans="1:8">
      <c r="A90" s="4" t="str">
        <f>_xll.GetAccountTitle($B90)</f>
        <v>DENTAL/EYE BENEFIT EXPENSE</v>
      </c>
      <c r="B90" s="2" t="s">
        <v>79</v>
      </c>
      <c r="C90" s="3">
        <v>4860</v>
      </c>
      <c r="D90" s="11">
        <v>6313.98</v>
      </c>
      <c r="E90" s="3">
        <v>1948.54</v>
      </c>
      <c r="F90" s="11">
        <v>9000</v>
      </c>
      <c r="G90" s="11">
        <v>6530</v>
      </c>
      <c r="H90" s="3">
        <v>-2470</v>
      </c>
    </row>
    <row r="91" spans="1:8">
      <c r="A91" s="4" t="str">
        <f>_xll.GetAccountTitle($B91)</f>
        <v>WORKER'S COMPENSATION</v>
      </c>
      <c r="B91" s="2" t="s">
        <v>80</v>
      </c>
      <c r="C91" s="3">
        <v>9459.94</v>
      </c>
      <c r="D91" s="11">
        <v>9460</v>
      </c>
      <c r="E91" s="3">
        <v>6922.73</v>
      </c>
      <c r="F91" s="11">
        <v>17140</v>
      </c>
      <c r="G91" s="11">
        <v>16000</v>
      </c>
      <c r="H91" s="3">
        <v>-1140</v>
      </c>
    </row>
    <row r="92" spans="1:8">
      <c r="A92" s="4" t="str">
        <f>_xll.GetAccountTitle($B92)</f>
        <v>VOLUNTEER SERVICES - LOSA BENE</v>
      </c>
      <c r="B92" s="2" t="s">
        <v>81</v>
      </c>
      <c r="C92" s="3">
        <v>7500</v>
      </c>
      <c r="D92" s="11">
        <v>7500</v>
      </c>
      <c r="E92" s="3">
        <v>0</v>
      </c>
      <c r="F92" s="11">
        <v>7500</v>
      </c>
      <c r="G92" s="11">
        <v>10000</v>
      </c>
      <c r="H92" s="3">
        <v>2500</v>
      </c>
    </row>
    <row r="93" spans="1:8">
      <c r="A93" s="4" t="str">
        <f>_xll.GetAccountTitle($B93)</f>
        <v>PROPERTY &amp; LIABILITY INSURANCE</v>
      </c>
      <c r="B93" s="2" t="s">
        <v>82</v>
      </c>
      <c r="C93" s="3">
        <v>41121.230000000003</v>
      </c>
      <c r="D93" s="11">
        <v>31302.400000000001</v>
      </c>
      <c r="E93" s="3">
        <v>13114.27</v>
      </c>
      <c r="F93" s="3">
        <v>29000</v>
      </c>
      <c r="G93" s="3">
        <v>29000</v>
      </c>
      <c r="H93" s="3">
        <v>0</v>
      </c>
    </row>
    <row r="94" spans="1:8">
      <c r="A94" s="4" t="str">
        <f>_xll.GetAccountTitle($B94)</f>
        <v>MISCELLANEOUS GENERAL EXPENSE</v>
      </c>
      <c r="B94" s="2" t="s">
        <v>83</v>
      </c>
      <c r="C94" s="3">
        <v>11310.04</v>
      </c>
      <c r="D94" s="11">
        <v>1821.92</v>
      </c>
      <c r="E94" s="3">
        <v>10938.16</v>
      </c>
      <c r="F94" s="3">
        <v>3000</v>
      </c>
      <c r="G94" s="3">
        <v>3000</v>
      </c>
      <c r="H94" s="3">
        <v>0</v>
      </c>
    </row>
    <row r="95" spans="1:8">
      <c r="A95" s="4" t="str">
        <f>_xll.GetAccountTitle($B95)</f>
        <v>FIRE/RESCUE BLDG - SALARY</v>
      </c>
      <c r="B95" s="2" t="s">
        <v>84</v>
      </c>
      <c r="C95" s="3">
        <v>780.71</v>
      </c>
      <c r="D95" s="11">
        <v>1121.18</v>
      </c>
      <c r="E95" s="3">
        <v>543.84</v>
      </c>
      <c r="F95" s="3">
        <v>1600</v>
      </c>
      <c r="G95" s="3">
        <v>1600</v>
      </c>
      <c r="H95" s="3">
        <v>0</v>
      </c>
    </row>
    <row r="96" spans="1:8">
      <c r="A96" s="4" t="str">
        <f>_xll.GetAccountTitle($B96)</f>
        <v>FIRE/RESCUE BLDG - HEATING</v>
      </c>
      <c r="B96" s="2" t="s">
        <v>85</v>
      </c>
      <c r="C96" s="3">
        <v>2305.92</v>
      </c>
      <c r="D96" s="11">
        <v>2546.0100000000002</v>
      </c>
      <c r="E96" s="3">
        <v>2055.5</v>
      </c>
      <c r="F96" s="3">
        <v>3500</v>
      </c>
      <c r="G96" s="3">
        <v>3500</v>
      </c>
      <c r="H96" s="3">
        <v>0</v>
      </c>
    </row>
    <row r="97" spans="1:8">
      <c r="A97" s="4" t="str">
        <f>_xll.GetAccountTitle($B97)</f>
        <v>FIRE/RESCUE BLDG - UTILITIES</v>
      </c>
      <c r="B97" s="2" t="s">
        <v>86</v>
      </c>
      <c r="C97" s="3">
        <v>6401.46</v>
      </c>
      <c r="D97" s="11">
        <v>6764.22</v>
      </c>
      <c r="E97" s="3">
        <v>4504.46</v>
      </c>
      <c r="F97" s="3">
        <v>6735</v>
      </c>
      <c r="G97" s="3">
        <v>6735</v>
      </c>
      <c r="H97" s="3">
        <v>0</v>
      </c>
    </row>
    <row r="98" spans="1:8">
      <c r="A98" s="4" t="str">
        <f>_xll.GetAccountTitle($B98)</f>
        <v>FIRE/RESCUE BLDG - OTHER</v>
      </c>
      <c r="B98" s="2" t="s">
        <v>87</v>
      </c>
      <c r="C98" s="3">
        <v>2180.29</v>
      </c>
      <c r="D98" s="11">
        <v>1472.92</v>
      </c>
      <c r="E98" s="3">
        <v>3038.95</v>
      </c>
      <c r="F98" s="3">
        <v>3850</v>
      </c>
      <c r="G98" s="3">
        <v>3850</v>
      </c>
      <c r="H98" s="3">
        <v>0</v>
      </c>
    </row>
    <row r="99" spans="1:8">
      <c r="A99" s="4" t="str">
        <f>_xll.GetAccountTitle($B99)</f>
        <v>SCHOOL GUARD - WAGES</v>
      </c>
      <c r="B99" s="2" t="s">
        <v>88</v>
      </c>
      <c r="C99" s="3">
        <v>2811.26</v>
      </c>
      <c r="D99" s="11">
        <v>3054.63</v>
      </c>
      <c r="E99" s="3">
        <v>2460.2399999999998</v>
      </c>
      <c r="F99" s="3">
        <v>4300</v>
      </c>
      <c r="G99" s="3">
        <v>3000</v>
      </c>
      <c r="H99" s="3">
        <v>-1300</v>
      </c>
    </row>
    <row r="100" spans="1:8">
      <c r="A100" s="4" t="str">
        <f>_xll.GetAccountTitle($B100)</f>
        <v>SCHOOL GUARD - OTHER</v>
      </c>
      <c r="B100" s="2" t="s">
        <v>89</v>
      </c>
      <c r="C100" s="3">
        <v>825.59</v>
      </c>
      <c r="D100" s="11">
        <v>750</v>
      </c>
      <c r="E100" s="3">
        <v>750</v>
      </c>
      <c r="F100" s="3">
        <v>800</v>
      </c>
      <c r="G100" s="3">
        <v>0</v>
      </c>
      <c r="H100" s="3">
        <v>-800</v>
      </c>
    </row>
    <row r="101" spans="1:8">
      <c r="A101" s="4" t="str">
        <f>_xll.GetAccountTitle($B101)</f>
        <v>POLICE - SALARY</v>
      </c>
      <c r="B101" s="2" t="s">
        <v>90</v>
      </c>
      <c r="C101" s="3">
        <v>212959.44</v>
      </c>
      <c r="D101" s="11">
        <v>191329.53</v>
      </c>
      <c r="E101" s="3">
        <v>164378.85</v>
      </c>
      <c r="F101" s="3">
        <v>199700</v>
      </c>
      <c r="G101" s="3">
        <v>219800</v>
      </c>
      <c r="H101" s="3">
        <v>20100</v>
      </c>
    </row>
    <row r="102" spans="1:8">
      <c r="A102" s="4" t="str">
        <f>_xll.GetAccountTitle($B102)</f>
        <v>POLICE - PART-TIME</v>
      </c>
      <c r="B102" s="2" t="s">
        <v>91</v>
      </c>
      <c r="C102" s="3">
        <v>11556.75</v>
      </c>
      <c r="D102" s="11">
        <v>11306</v>
      </c>
      <c r="E102" s="3">
        <v>3892</v>
      </c>
      <c r="F102" s="3">
        <v>8400</v>
      </c>
      <c r="G102" s="3">
        <v>0</v>
      </c>
      <c r="H102" s="3">
        <v>-8400</v>
      </c>
    </row>
    <row r="103" spans="1:8">
      <c r="A103" s="4" t="str">
        <f>_xll.GetAccountTitle($B103)</f>
        <v>POLICE - SALVAGE REIMBURSEMENT</v>
      </c>
      <c r="B103" s="2" t="s">
        <v>92</v>
      </c>
      <c r="C103" s="3">
        <v>8188.33</v>
      </c>
      <c r="D103" s="11">
        <v>4734.78</v>
      </c>
      <c r="E103" s="3">
        <v>0</v>
      </c>
      <c r="F103" s="3">
        <v>0</v>
      </c>
      <c r="G103" s="3">
        <v>0</v>
      </c>
      <c r="H103" s="3">
        <v>0</v>
      </c>
    </row>
    <row r="104" spans="1:8">
      <c r="A104" s="4" t="str">
        <f>_xll.GetAccountTitle($B104)</f>
        <v>POLICE - OVERTIME</v>
      </c>
      <c r="B104" s="2" t="s">
        <v>93</v>
      </c>
      <c r="C104" s="3">
        <v>0</v>
      </c>
      <c r="D104" s="11">
        <v>0</v>
      </c>
      <c r="E104" s="3">
        <v>0</v>
      </c>
      <c r="F104" s="3">
        <v>3000</v>
      </c>
      <c r="G104" s="3">
        <v>2500</v>
      </c>
      <c r="H104" s="3">
        <v>-500</v>
      </c>
    </row>
    <row r="105" spans="1:8">
      <c r="A105" s="4" t="str">
        <f>_xll.GetAccountTitle($B105)</f>
        <v>POLICE - LONGEVITY</v>
      </c>
      <c r="B105" s="2" t="s">
        <v>94</v>
      </c>
      <c r="C105" s="3">
        <v>165</v>
      </c>
      <c r="D105" s="11">
        <v>247.5</v>
      </c>
      <c r="E105" s="3">
        <v>0</v>
      </c>
      <c r="F105" s="3">
        <v>300</v>
      </c>
      <c r="G105" s="3">
        <v>250</v>
      </c>
      <c r="H105" s="3">
        <v>-50</v>
      </c>
    </row>
    <row r="106" spans="1:8">
      <c r="A106" s="4" t="str">
        <f>_xll.GetAccountTitle($B106)</f>
        <v>POLICE - LEGAL EXPENSES</v>
      </c>
      <c r="B106" s="2" t="s">
        <v>95</v>
      </c>
      <c r="C106" s="3">
        <v>9600</v>
      </c>
      <c r="D106" s="11">
        <v>6000</v>
      </c>
      <c r="E106" s="3">
        <v>3200</v>
      </c>
      <c r="F106" s="3">
        <v>4800</v>
      </c>
      <c r="G106" s="3">
        <v>4800</v>
      </c>
      <c r="H106" s="3">
        <v>0</v>
      </c>
    </row>
    <row r="107" spans="1:8">
      <c r="A107" s="4" t="str">
        <f>_xll.GetAccountTitle($B107)</f>
        <v>POLICE - OTHER SUPPLIES</v>
      </c>
      <c r="B107" s="2" t="s">
        <v>96</v>
      </c>
      <c r="C107" s="3">
        <v>850</v>
      </c>
      <c r="D107" s="11">
        <v>0</v>
      </c>
      <c r="E107" s="3">
        <v>1089.45</v>
      </c>
      <c r="F107" s="3">
        <v>2000</v>
      </c>
      <c r="G107" s="3">
        <v>2000</v>
      </c>
      <c r="H107" s="3">
        <v>0</v>
      </c>
    </row>
    <row r="108" spans="1:8">
      <c r="A108" s="4" t="str">
        <f>_xll.GetAccountTitle($B108)</f>
        <v>POLICE DEPARTMENT - OFFICE</v>
      </c>
      <c r="B108" s="2" t="s">
        <v>97</v>
      </c>
      <c r="C108" s="3">
        <v>8365.5400000000009</v>
      </c>
      <c r="D108" s="11">
        <v>10725.71</v>
      </c>
      <c r="E108" s="3">
        <v>5602.43</v>
      </c>
      <c r="F108" s="3">
        <v>11440</v>
      </c>
      <c r="G108" s="3">
        <v>10000</v>
      </c>
      <c r="H108" s="3">
        <v>-1440</v>
      </c>
    </row>
    <row r="109" spans="1:8">
      <c r="A109" s="4" t="str">
        <f>_xll.GetAccountTitle($B109)</f>
        <v>POLICE DEPARTMENT - GAS</v>
      </c>
      <c r="B109" s="2" t="s">
        <v>98</v>
      </c>
      <c r="C109" s="3">
        <v>5684.58</v>
      </c>
      <c r="D109" s="11">
        <v>5949.13</v>
      </c>
      <c r="E109" s="3">
        <v>4313.8900000000003</v>
      </c>
      <c r="F109" s="3">
        <v>7800</v>
      </c>
      <c r="G109" s="3">
        <v>7800</v>
      </c>
      <c r="H109" s="3">
        <v>0</v>
      </c>
    </row>
    <row r="110" spans="1:8">
      <c r="A110" s="4" t="str">
        <f>_xll.GetAccountTitle($B110)</f>
        <v>POLICE - VEHICLE SERVICE</v>
      </c>
      <c r="B110" s="2" t="s">
        <v>99</v>
      </c>
      <c r="C110" s="3">
        <v>495.2</v>
      </c>
      <c r="D110" s="11">
        <v>715.72</v>
      </c>
      <c r="E110" s="3">
        <v>247.53</v>
      </c>
      <c r="F110" s="3">
        <v>1000</v>
      </c>
      <c r="G110" s="3">
        <v>1000</v>
      </c>
      <c r="H110" s="3">
        <v>0</v>
      </c>
    </row>
    <row r="111" spans="1:8">
      <c r="A111" s="4" t="str">
        <f>_xll.GetAccountTitle($B111)</f>
        <v>POLICE - TIRES</v>
      </c>
      <c r="B111" s="2" t="s">
        <v>100</v>
      </c>
      <c r="C111" s="3">
        <v>809.58</v>
      </c>
      <c r="D111" s="11">
        <v>847.5</v>
      </c>
      <c r="E111" s="3">
        <v>1460.65</v>
      </c>
      <c r="F111" s="3">
        <v>1500</v>
      </c>
      <c r="G111" s="3">
        <v>1500</v>
      </c>
      <c r="H111" s="3">
        <v>0</v>
      </c>
    </row>
    <row r="112" spans="1:8">
      <c r="A112" s="4" t="str">
        <f>_xll.GetAccountTitle($B112)</f>
        <v>POLICE - REPAIRS &amp; MAINT</v>
      </c>
      <c r="B112" s="2" t="s">
        <v>101</v>
      </c>
      <c r="C112" s="3">
        <v>891.72</v>
      </c>
      <c r="D112" s="11">
        <v>0</v>
      </c>
      <c r="E112" s="3">
        <v>1523.97</v>
      </c>
      <c r="F112" s="3">
        <v>2500</v>
      </c>
      <c r="G112" s="3">
        <v>2000</v>
      </c>
      <c r="H112" s="3">
        <v>-500</v>
      </c>
    </row>
    <row r="113" spans="1:8">
      <c r="A113" s="4" t="str">
        <f>_xll.GetAccountTitle($B113)</f>
        <v>POLICE - OTHER</v>
      </c>
      <c r="B113" s="2" t="s">
        <v>102</v>
      </c>
      <c r="C113" s="3">
        <v>21519.81</v>
      </c>
      <c r="D113" s="11">
        <v>34814.51</v>
      </c>
      <c r="E113" s="3">
        <v>7268.2</v>
      </c>
      <c r="F113" s="3">
        <v>15000</v>
      </c>
      <c r="G113" s="3">
        <v>14000</v>
      </c>
      <c r="H113" s="3">
        <v>-1000</v>
      </c>
    </row>
    <row r="114" spans="1:8">
      <c r="A114" s="4" t="str">
        <f>_xll.GetAccountTitle($B114)</f>
        <v>FIRE DEPARTMENT - INS REBATE</v>
      </c>
      <c r="B114" s="2" t="s">
        <v>103</v>
      </c>
      <c r="C114" s="3">
        <v>7815.87</v>
      </c>
      <c r="D114" s="11">
        <v>7688.56</v>
      </c>
      <c r="E114" s="3">
        <v>0</v>
      </c>
      <c r="F114" s="3">
        <v>7000</v>
      </c>
      <c r="G114" s="3">
        <v>7000</v>
      </c>
      <c r="H114" s="3">
        <v>0</v>
      </c>
    </row>
    <row r="115" spans="1:8">
      <c r="A115" s="4" t="str">
        <f>_xll.GetAccountTitle($B115)</f>
        <v>FIRE DEPARTMENT - SALARY</v>
      </c>
      <c r="B115" s="2" t="s">
        <v>104</v>
      </c>
      <c r="C115" s="3">
        <v>1625.01</v>
      </c>
      <c r="D115" s="11">
        <v>1500</v>
      </c>
      <c r="E115" s="3">
        <v>1125</v>
      </c>
      <c r="F115" s="3">
        <v>1500</v>
      </c>
      <c r="G115" s="3">
        <v>3000</v>
      </c>
      <c r="H115" s="3">
        <v>1500</v>
      </c>
    </row>
    <row r="116" spans="1:8">
      <c r="A116" s="4" t="str">
        <f>_xll.GetAccountTitle($B116)</f>
        <v>FIRE DEPARTMENT - PHONE</v>
      </c>
      <c r="B116" s="2" t="s">
        <v>105</v>
      </c>
      <c r="C116" s="3">
        <v>1434.9</v>
      </c>
      <c r="D116" s="11">
        <v>1315.09</v>
      </c>
      <c r="E116" s="3">
        <v>739.31</v>
      </c>
      <c r="F116" s="3">
        <v>1400</v>
      </c>
      <c r="G116" s="3">
        <v>1400</v>
      </c>
      <c r="H116" s="3">
        <v>0</v>
      </c>
    </row>
    <row r="117" spans="1:8">
      <c r="A117" s="4" t="str">
        <f>_xll.GetAccountTitle($B117)</f>
        <v>FIRE DEPARTMENT - INSPECTIONS</v>
      </c>
      <c r="B117" s="2" t="s">
        <v>106</v>
      </c>
      <c r="C117" s="3">
        <v>550</v>
      </c>
      <c r="D117" s="11">
        <v>597</v>
      </c>
      <c r="E117" s="3">
        <v>0</v>
      </c>
      <c r="F117" s="3">
        <v>950</v>
      </c>
      <c r="G117" s="3">
        <v>950</v>
      </c>
      <c r="H117" s="3">
        <v>0</v>
      </c>
    </row>
    <row r="118" spans="1:8">
      <c r="A118" s="4" t="str">
        <f>_xll.GetAccountTitle($B118)</f>
        <v>FIRE DEPARTMENT - OTHER</v>
      </c>
      <c r="B118" s="2" t="s">
        <v>107</v>
      </c>
      <c r="C118" s="3">
        <v>18828.45</v>
      </c>
      <c r="D118" s="11">
        <v>17810.63</v>
      </c>
      <c r="E118" s="3">
        <v>9192.73</v>
      </c>
      <c r="F118" s="3">
        <v>17000</v>
      </c>
      <c r="G118" s="3">
        <v>18000</v>
      </c>
      <c r="H118" s="3">
        <v>1000</v>
      </c>
    </row>
    <row r="119" spans="1:8">
      <c r="A119" s="4" t="str">
        <f>_xll.GetAccountTitle($B119)</f>
        <v>AMBULANCE EXPENSES</v>
      </c>
      <c r="B119" s="2" t="s">
        <v>108</v>
      </c>
      <c r="C119" s="3">
        <v>6036.96</v>
      </c>
      <c r="D119" s="11">
        <v>2041.76</v>
      </c>
      <c r="E119" s="3">
        <v>3795.45</v>
      </c>
      <c r="F119" s="3">
        <v>16800</v>
      </c>
      <c r="G119" s="3">
        <v>13954</v>
      </c>
      <c r="H119" s="3">
        <v>-2846</v>
      </c>
    </row>
    <row r="120" spans="1:8">
      <c r="A120" s="4" t="str">
        <f>_xll.GetAccountTitle($B120)</f>
        <v>AMBULANCE - SALARY</v>
      </c>
      <c r="B120" s="2" t="s">
        <v>109</v>
      </c>
      <c r="C120" s="3">
        <v>845</v>
      </c>
      <c r="D120" s="11">
        <v>780</v>
      </c>
      <c r="E120" s="3">
        <v>195</v>
      </c>
      <c r="F120" s="3">
        <v>780</v>
      </c>
      <c r="G120" s="3">
        <v>0</v>
      </c>
      <c r="H120" s="3">
        <v>-780</v>
      </c>
    </row>
    <row r="121" spans="1:8">
      <c r="A121" s="4" t="str">
        <f>_xll.GetAccountTitle($B121)</f>
        <v>INSPECTIONS</v>
      </c>
      <c r="B121" s="2" t="s">
        <v>110</v>
      </c>
      <c r="C121" s="3">
        <v>0</v>
      </c>
      <c r="D121" s="11">
        <v>0</v>
      </c>
      <c r="E121" s="3">
        <v>0</v>
      </c>
      <c r="F121" s="3">
        <v>100</v>
      </c>
      <c r="G121" s="3">
        <v>100</v>
      </c>
      <c r="H121" s="3">
        <v>0</v>
      </c>
    </row>
    <row r="122" spans="1:8">
      <c r="A122" s="4" t="str">
        <f>_xll.GetAccountTitle($B122)</f>
        <v>BUILDING INSPECTION WAGES</v>
      </c>
      <c r="B122" s="2" t="s">
        <v>111</v>
      </c>
      <c r="C122" s="3">
        <v>1889.8</v>
      </c>
      <c r="D122" s="11">
        <v>1934.77</v>
      </c>
      <c r="E122" s="3">
        <v>1657.32</v>
      </c>
      <c r="F122" s="3">
        <v>1965</v>
      </c>
      <c r="G122" s="3">
        <v>2040</v>
      </c>
      <c r="H122" s="3">
        <v>75</v>
      </c>
    </row>
    <row r="123" spans="1:8">
      <c r="A123" s="4" t="str">
        <f>_xll.GetAccountTitle($B123)</f>
        <v>DIR PUBLIC WORKS SALARY</v>
      </c>
      <c r="B123" s="2" t="s">
        <v>112</v>
      </c>
      <c r="C123" s="3">
        <v>41067.21</v>
      </c>
      <c r="D123" s="11">
        <v>42111.8</v>
      </c>
      <c r="E123" s="3">
        <v>35891.78</v>
      </c>
      <c r="F123" s="3">
        <v>42880</v>
      </c>
      <c r="G123" s="3">
        <v>44120</v>
      </c>
      <c r="H123" s="3">
        <v>1240</v>
      </c>
    </row>
    <row r="124" spans="1:8">
      <c r="A124" s="4" t="str">
        <f>_xll.GetAccountTitle($B124)</f>
        <v>DIR PUBLIC WORKS OTHER EXPENSE</v>
      </c>
      <c r="B124" s="2" t="s">
        <v>113</v>
      </c>
      <c r="C124" s="3">
        <v>3036.59</v>
      </c>
      <c r="D124" s="11">
        <v>2592.6</v>
      </c>
      <c r="E124" s="3">
        <v>2559.37</v>
      </c>
      <c r="F124" s="3">
        <v>3000</v>
      </c>
      <c r="G124" s="3">
        <v>3000</v>
      </c>
      <c r="H124" s="3">
        <v>0</v>
      </c>
    </row>
    <row r="125" spans="1:8">
      <c r="A125" s="4" t="str">
        <f>_xll.GetAccountTitle($B125)</f>
        <v>MACHINERY &amp; EQUIPMENT - SALARY</v>
      </c>
      <c r="B125" s="2" t="s">
        <v>114</v>
      </c>
      <c r="C125" s="3">
        <v>6378.71</v>
      </c>
      <c r="D125" s="11">
        <v>7915.97</v>
      </c>
      <c r="E125" s="3">
        <v>5979.87</v>
      </c>
      <c r="F125" s="3">
        <v>5940</v>
      </c>
      <c r="G125" s="3">
        <v>6500</v>
      </c>
      <c r="H125" s="3">
        <v>560</v>
      </c>
    </row>
    <row r="126" spans="1:8">
      <c r="A126" s="4" t="str">
        <f>_xll.GetAccountTitle($B126)</f>
        <v>GARAGES &amp; SHEDS - SALARY</v>
      </c>
      <c r="B126" s="2" t="s">
        <v>115</v>
      </c>
      <c r="C126" s="3">
        <v>11991.08</v>
      </c>
      <c r="D126" s="11">
        <v>7116.22</v>
      </c>
      <c r="E126" s="3">
        <v>4809.93</v>
      </c>
      <c r="F126" s="3">
        <v>2640</v>
      </c>
      <c r="G126" s="3">
        <v>5000</v>
      </c>
      <c r="H126" s="3">
        <v>2360</v>
      </c>
    </row>
    <row r="127" spans="1:8">
      <c r="A127" s="4" t="str">
        <f>_xll.GetAccountTitle($B127)</f>
        <v>STREET MAINTENANCE - SALARY</v>
      </c>
      <c r="B127" s="2" t="s">
        <v>116</v>
      </c>
      <c r="C127" s="3">
        <v>6529.05</v>
      </c>
      <c r="D127" s="11">
        <v>7179.5</v>
      </c>
      <c r="E127" s="3">
        <v>2618.94</v>
      </c>
      <c r="F127" s="3">
        <v>9030</v>
      </c>
      <c r="G127" s="3">
        <v>9000</v>
      </c>
      <c r="H127" s="3">
        <v>-30</v>
      </c>
    </row>
    <row r="128" spans="1:8">
      <c r="A128" s="4" t="str">
        <f>_xll.GetAccountTitle($B128)</f>
        <v>MAINTENANCE OF ALLEY - SALARY</v>
      </c>
      <c r="B128" s="2" t="s">
        <v>117</v>
      </c>
      <c r="C128" s="3">
        <v>2526.06</v>
      </c>
      <c r="D128" s="11">
        <v>1450.47</v>
      </c>
      <c r="E128" s="3">
        <v>1621.48</v>
      </c>
      <c r="F128" s="3">
        <v>2500</v>
      </c>
      <c r="G128" s="3">
        <v>2500</v>
      </c>
      <c r="H128" s="3">
        <v>0</v>
      </c>
    </row>
    <row r="129" spans="1:8">
      <c r="A129" s="4" t="str">
        <f>_xll.GetAccountTitle($B129)</f>
        <v>CURB &amp; GUTTER MAINT - SALARY</v>
      </c>
      <c r="B129" s="2" t="s">
        <v>118</v>
      </c>
      <c r="C129" s="3">
        <v>0</v>
      </c>
      <c r="D129" s="11">
        <v>87.03</v>
      </c>
      <c r="E129" s="3">
        <v>0</v>
      </c>
      <c r="F129" s="3">
        <v>0</v>
      </c>
      <c r="G129" s="3">
        <v>0</v>
      </c>
      <c r="H129" s="3">
        <v>0</v>
      </c>
    </row>
    <row r="130" spans="1:8">
      <c r="A130" s="4" t="str">
        <f>_xll.GetAccountTitle($B130)</f>
        <v>STREET CLEANING - SALARY</v>
      </c>
      <c r="B130" s="2" t="s">
        <v>119</v>
      </c>
      <c r="C130" s="3">
        <v>7356.71</v>
      </c>
      <c r="D130" s="11">
        <v>5667.3</v>
      </c>
      <c r="E130" s="3">
        <v>4922.18</v>
      </c>
      <c r="F130" s="3">
        <v>5240</v>
      </c>
      <c r="G130" s="3">
        <v>5500</v>
      </c>
      <c r="H130" s="3">
        <v>260</v>
      </c>
    </row>
    <row r="131" spans="1:8">
      <c r="A131" s="4" t="str">
        <f>_xll.GetAccountTitle($B131)</f>
        <v>SNOW &amp; ICE CONTROL - SALARY</v>
      </c>
      <c r="B131" s="2" t="s">
        <v>120</v>
      </c>
      <c r="C131" s="3">
        <v>10087.799999999999</v>
      </c>
      <c r="D131" s="11">
        <v>10112.779999999999</v>
      </c>
      <c r="E131" s="3">
        <v>16867.23</v>
      </c>
      <c r="F131" s="3">
        <v>12500</v>
      </c>
      <c r="G131" s="3">
        <v>16000</v>
      </c>
      <c r="H131" s="3">
        <v>3500</v>
      </c>
    </row>
    <row r="132" spans="1:8">
      <c r="A132" s="4" t="str">
        <f>_xll.GetAccountTitle($B132)</f>
        <v>SNOW &amp; ICE CONTROL OVERTIME</v>
      </c>
      <c r="B132" s="2" t="s">
        <v>226</v>
      </c>
      <c r="C132" s="3">
        <v>3614.98</v>
      </c>
      <c r="D132" s="11">
        <v>3831.91</v>
      </c>
      <c r="E132" s="3">
        <v>5164.7700000000004</v>
      </c>
      <c r="F132" s="3">
        <v>0</v>
      </c>
      <c r="G132" s="3">
        <v>4000</v>
      </c>
      <c r="H132" s="3">
        <v>4000</v>
      </c>
    </row>
    <row r="133" spans="1:8">
      <c r="A133" s="4" t="str">
        <f>_xll.GetAccountTitle($B133)</f>
        <v>TRAFFIC CONTROL - SALARY</v>
      </c>
      <c r="B133" s="2" t="s">
        <v>121</v>
      </c>
      <c r="C133" s="3">
        <v>1529.89</v>
      </c>
      <c r="D133" s="11">
        <v>3656.14</v>
      </c>
      <c r="E133" s="3">
        <v>4990.1400000000003</v>
      </c>
      <c r="F133" s="3">
        <v>9518</v>
      </c>
      <c r="G133" s="3">
        <v>4500</v>
      </c>
      <c r="H133" s="3">
        <v>-5018</v>
      </c>
    </row>
    <row r="134" spans="1:8">
      <c r="A134" s="4" t="str">
        <f>_xll.GetAccountTitle($B134)</f>
        <v>TREE AND BRUSH CONTROL</v>
      </c>
      <c r="B134" s="2" t="s">
        <v>122</v>
      </c>
      <c r="C134" s="3">
        <v>5260.81</v>
      </c>
      <c r="D134" s="11">
        <v>10343.299999999999</v>
      </c>
      <c r="E134" s="3">
        <v>17487.66</v>
      </c>
      <c r="F134" s="3">
        <v>7500</v>
      </c>
      <c r="G134" s="3">
        <v>15000</v>
      </c>
      <c r="H134" s="3">
        <v>7500</v>
      </c>
    </row>
    <row r="135" spans="1:8">
      <c r="A135" s="4" t="str">
        <f>_xll.GetAccountTitle($B135)</f>
        <v>MACHINERY &amp; EQUIPMENT - OTHER</v>
      </c>
      <c r="B135" s="2" t="s">
        <v>123</v>
      </c>
      <c r="C135" s="3">
        <v>15929.05</v>
      </c>
      <c r="D135" s="11">
        <v>9130.0400000000009</v>
      </c>
      <c r="E135" s="3">
        <v>10404.68</v>
      </c>
      <c r="F135" s="3">
        <v>12000</v>
      </c>
      <c r="G135" s="3">
        <v>12000</v>
      </c>
      <c r="H135" s="3">
        <v>0</v>
      </c>
    </row>
    <row r="136" spans="1:8">
      <c r="A136" s="4" t="str">
        <f>_xll.GetAccountTitle($B136)</f>
        <v>GARAGES &amp; SHEDS - OTHER</v>
      </c>
      <c r="B136" s="2" t="s">
        <v>124</v>
      </c>
      <c r="C136" s="3">
        <v>4270.08</v>
      </c>
      <c r="D136" s="11">
        <v>11021.42</v>
      </c>
      <c r="E136" s="3">
        <v>12284.67</v>
      </c>
      <c r="F136" s="3">
        <v>6000</v>
      </c>
      <c r="G136" s="3">
        <v>21000</v>
      </c>
      <c r="H136" s="3">
        <v>15000</v>
      </c>
    </row>
    <row r="137" spans="1:8">
      <c r="A137" s="4" t="str">
        <f>_xll.GetAccountTitle($B137)</f>
        <v>STREET MAINTENANCE - OTHER</v>
      </c>
      <c r="B137" s="2" t="s">
        <v>125</v>
      </c>
      <c r="C137" s="3">
        <v>7156.05</v>
      </c>
      <c r="D137" s="11">
        <v>8792.51</v>
      </c>
      <c r="E137" s="3">
        <v>5682.58</v>
      </c>
      <c r="F137" s="3">
        <v>9000</v>
      </c>
      <c r="G137" s="3">
        <v>9000</v>
      </c>
      <c r="H137" s="3">
        <v>0</v>
      </c>
    </row>
    <row r="138" spans="1:8">
      <c r="A138" s="4" t="str">
        <f>_xll.GetAccountTitle($B138)</f>
        <v>MAINTENANCE OF ALLEY - OTHER</v>
      </c>
      <c r="B138" s="2" t="s">
        <v>126</v>
      </c>
      <c r="C138" s="3">
        <v>348.9</v>
      </c>
      <c r="D138" s="11">
        <v>436.75</v>
      </c>
      <c r="E138" s="3">
        <v>1098.75</v>
      </c>
      <c r="F138" s="3">
        <v>3500</v>
      </c>
      <c r="G138" s="3">
        <v>5000</v>
      </c>
      <c r="H138" s="3">
        <v>1500</v>
      </c>
    </row>
    <row r="139" spans="1:8">
      <c r="A139" s="4" t="str">
        <f>_xll.GetAccountTitle($B139)</f>
        <v>HWY &amp; STREET MAINT - OTHER SUP</v>
      </c>
      <c r="B139" s="2" t="s">
        <v>127</v>
      </c>
      <c r="C139" s="3">
        <v>324</v>
      </c>
      <c r="D139" s="11">
        <v>0</v>
      </c>
      <c r="E139" s="3">
        <v>0</v>
      </c>
      <c r="F139" s="3">
        <v>1000</v>
      </c>
      <c r="G139" s="3">
        <v>1000</v>
      </c>
      <c r="H139" s="3">
        <v>0</v>
      </c>
    </row>
    <row r="140" spans="1:8">
      <c r="A140" s="4" t="str">
        <f>_xll.GetAccountTitle($B140)</f>
        <v>STREET CLEANING - OTHER</v>
      </c>
      <c r="B140" s="2" t="s">
        <v>128</v>
      </c>
      <c r="C140" s="3">
        <v>1721.02</v>
      </c>
      <c r="D140" s="11">
        <v>1176.7</v>
      </c>
      <c r="E140" s="3">
        <v>368.92</v>
      </c>
      <c r="F140" s="3">
        <v>1500</v>
      </c>
      <c r="G140" s="3">
        <v>1500</v>
      </c>
      <c r="H140" s="3">
        <v>0</v>
      </c>
    </row>
    <row r="141" spans="1:8">
      <c r="A141" s="4" t="str">
        <f>_xll.GetAccountTitle($B141)</f>
        <v>SNOW &amp; ICE CONTROL - OTHER</v>
      </c>
      <c r="B141" s="2" t="s">
        <v>129</v>
      </c>
      <c r="C141" s="3">
        <v>14863.41</v>
      </c>
      <c r="D141" s="11">
        <v>15826.93</v>
      </c>
      <c r="E141" s="3">
        <v>4041.5</v>
      </c>
      <c r="F141" s="3">
        <v>15000</v>
      </c>
      <c r="G141" s="3">
        <v>16000</v>
      </c>
      <c r="H141" s="3">
        <v>1000</v>
      </c>
    </row>
    <row r="142" spans="1:8">
      <c r="A142" s="4" t="str">
        <f>_xll.GetAccountTitle($B142)</f>
        <v>TRAFFIC CONTROL - OTHER</v>
      </c>
      <c r="B142" s="2" t="s">
        <v>130</v>
      </c>
      <c r="C142" s="3">
        <v>4858.3</v>
      </c>
      <c r="D142" s="11">
        <v>5131.8500000000004</v>
      </c>
      <c r="E142" s="3">
        <v>16648.75</v>
      </c>
      <c r="F142" s="3">
        <v>37700</v>
      </c>
      <c r="G142" s="3">
        <v>5000</v>
      </c>
      <c r="H142" s="3">
        <v>-32700</v>
      </c>
    </row>
    <row r="143" spans="1:8">
      <c r="A143" s="4" t="str">
        <f>_xll.GetAccountTitle($B143)</f>
        <v>MATCHING FUND STREET AID</v>
      </c>
      <c r="B143" s="2" t="s">
        <v>131</v>
      </c>
      <c r="C143" s="3">
        <v>2000</v>
      </c>
      <c r="D143" s="11">
        <v>2000</v>
      </c>
      <c r="E143" s="3">
        <v>2000</v>
      </c>
      <c r="F143" s="3">
        <v>2000</v>
      </c>
      <c r="G143" s="3">
        <v>2000</v>
      </c>
      <c r="H143" s="3">
        <v>0</v>
      </c>
    </row>
    <row r="144" spans="1:8">
      <c r="A144" s="4" t="str">
        <f>_xll.GetAccountTitle($B144)</f>
        <v>STREET LIGHTING</v>
      </c>
      <c r="B144" s="2" t="s">
        <v>132</v>
      </c>
      <c r="C144" s="3">
        <v>52061.75</v>
      </c>
      <c r="D144" s="11">
        <v>50004.18</v>
      </c>
      <c r="E144" s="3">
        <v>36711.89</v>
      </c>
      <c r="F144" s="3">
        <v>49000</v>
      </c>
      <c r="G144" s="3">
        <v>50000</v>
      </c>
      <c r="H144" s="3">
        <v>1000</v>
      </c>
    </row>
    <row r="145" spans="1:8">
      <c r="A145" s="4" t="str">
        <f>_xll.GetAccountTitle($B145)</f>
        <v>NEW SW CONS AND REPL W/O STREE</v>
      </c>
      <c r="B145" s="2" t="s">
        <v>133</v>
      </c>
      <c r="C145" s="3">
        <v>0</v>
      </c>
      <c r="D145" s="11">
        <v>0</v>
      </c>
      <c r="E145" s="3">
        <v>0</v>
      </c>
      <c r="F145" s="3">
        <v>0</v>
      </c>
      <c r="G145" s="3">
        <v>1000</v>
      </c>
      <c r="H145" s="3">
        <v>1000</v>
      </c>
    </row>
    <row r="146" spans="1:8">
      <c r="A146" s="4" t="str">
        <f>_xll.GetAccountTitle($B146)</f>
        <v>SIDEWALKS - OTHER</v>
      </c>
      <c r="B146" s="2" t="s">
        <v>134</v>
      </c>
      <c r="C146" s="3">
        <v>696.85</v>
      </c>
      <c r="D146" s="11">
        <v>1765.47</v>
      </c>
      <c r="E146" s="3">
        <v>0</v>
      </c>
      <c r="F146" s="3">
        <v>0</v>
      </c>
      <c r="G146" s="3">
        <v>1000</v>
      </c>
      <c r="H146" s="3">
        <v>1000</v>
      </c>
    </row>
    <row r="147" spans="1:8">
      <c r="A147" s="4" t="str">
        <f>_xll.GetAccountTitle($B147)</f>
        <v>STORM SEWER MAINT - SALARY</v>
      </c>
      <c r="B147" s="2" t="s">
        <v>135</v>
      </c>
      <c r="C147" s="3">
        <v>2281.34</v>
      </c>
      <c r="D147" s="11">
        <v>2509.58</v>
      </c>
      <c r="E147" s="3">
        <v>1450.16</v>
      </c>
      <c r="F147" s="3">
        <v>1200</v>
      </c>
      <c r="G147" s="3">
        <v>1200</v>
      </c>
      <c r="H147" s="3">
        <v>0</v>
      </c>
    </row>
    <row r="148" spans="1:8">
      <c r="A148" s="4" t="str">
        <f>_xll.GetAccountTitle($B148)</f>
        <v>STORM SEWER MAINT - OTHER</v>
      </c>
      <c r="B148" s="2" t="s">
        <v>136</v>
      </c>
      <c r="C148" s="3">
        <v>310</v>
      </c>
      <c r="D148" s="11">
        <v>3345.51</v>
      </c>
      <c r="E148" s="3">
        <v>227.8</v>
      </c>
      <c r="F148" s="3">
        <v>1000</v>
      </c>
      <c r="G148" s="3">
        <v>1000</v>
      </c>
      <c r="H148" s="3">
        <v>0</v>
      </c>
    </row>
    <row r="149" spans="1:8">
      <c r="A149" s="4" t="str">
        <f>_xll.GetAccountTitle($B149)</f>
        <v>WATERWAY MAINTENANCE</v>
      </c>
      <c r="B149" s="2" t="s">
        <v>137</v>
      </c>
      <c r="C149" s="3">
        <v>554</v>
      </c>
      <c r="D149" s="11">
        <v>95</v>
      </c>
      <c r="E149" s="3">
        <v>0</v>
      </c>
      <c r="F149" s="3">
        <v>1000</v>
      </c>
      <c r="G149" s="3">
        <v>1000</v>
      </c>
      <c r="H149" s="3">
        <v>0</v>
      </c>
    </row>
    <row r="150" spans="1:8">
      <c r="A150" s="4" t="str">
        <f>_xll.GetAccountTitle($B150)</f>
        <v>GARBAGE &amp; REFUSE COLLECTION</v>
      </c>
      <c r="B150" s="2" t="s">
        <v>138</v>
      </c>
      <c r="C150" s="3">
        <v>71896.25</v>
      </c>
      <c r="D150" s="11">
        <v>72952.5</v>
      </c>
      <c r="E150" s="3">
        <v>56908.25</v>
      </c>
      <c r="F150" s="3">
        <v>70000</v>
      </c>
      <c r="G150" s="3">
        <v>72000</v>
      </c>
      <c r="H150" s="3">
        <v>2000</v>
      </c>
    </row>
    <row r="151" spans="1:8">
      <c r="A151" s="4" t="str">
        <f>_xll.GetAccountTitle($B151)</f>
        <v>RECYCLING OPERATING SUPPLIES</v>
      </c>
      <c r="B151" s="2" t="s">
        <v>139</v>
      </c>
      <c r="C151" s="3">
        <v>32572.45</v>
      </c>
      <c r="D151" s="11">
        <v>31034.26</v>
      </c>
      <c r="E151" s="3">
        <v>23354</v>
      </c>
      <c r="F151" s="3">
        <v>35000</v>
      </c>
      <c r="G151" s="3">
        <v>45000</v>
      </c>
      <c r="H151" s="3">
        <v>10000</v>
      </c>
    </row>
    <row r="152" spans="1:8">
      <c r="A152" s="4" t="str">
        <f>_xll.GetAccountTitle($B152)</f>
        <v>WEED CONTROL - SALARY</v>
      </c>
      <c r="B152" s="2" t="s">
        <v>140</v>
      </c>
      <c r="C152" s="3">
        <v>7971.17</v>
      </c>
      <c r="D152" s="11">
        <v>8312.9500000000007</v>
      </c>
      <c r="E152" s="3">
        <v>4540.67</v>
      </c>
      <c r="F152" s="3">
        <v>8000</v>
      </c>
      <c r="G152" s="3">
        <v>10000</v>
      </c>
      <c r="H152" s="3">
        <v>2000</v>
      </c>
    </row>
    <row r="153" spans="1:8">
      <c r="A153" s="4" t="str">
        <f>_xll.GetAccountTitle($B153)</f>
        <v>WEED CONTROL - OTHER</v>
      </c>
      <c r="B153" s="2" t="s">
        <v>141</v>
      </c>
      <c r="C153" s="3">
        <v>174</v>
      </c>
      <c r="D153" s="11">
        <v>1239.47</v>
      </c>
      <c r="E153" s="3">
        <v>635.98</v>
      </c>
      <c r="F153" s="3">
        <v>1000</v>
      </c>
      <c r="G153" s="3">
        <v>1000</v>
      </c>
      <c r="H153" s="3">
        <v>0</v>
      </c>
    </row>
    <row r="154" spans="1:8">
      <c r="A154" s="4" t="str">
        <f>_xll.GetAccountTitle($B154)</f>
        <v>SAFETY</v>
      </c>
      <c r="B154" s="2" t="s">
        <v>142</v>
      </c>
      <c r="C154" s="3">
        <v>0</v>
      </c>
      <c r="D154" s="11">
        <v>3605.08</v>
      </c>
      <c r="E154" s="3">
        <v>2662.5</v>
      </c>
      <c r="F154" s="3">
        <v>3500</v>
      </c>
      <c r="G154" s="3">
        <v>4000</v>
      </c>
      <c r="H154" s="3">
        <v>500</v>
      </c>
    </row>
    <row r="155" spans="1:8">
      <c r="A155" s="4" t="str">
        <f>_xll.GetAccountTitle($B155)</f>
        <v>PUBLIC SANITATION CHARGE</v>
      </c>
      <c r="B155" s="2" t="s">
        <v>143</v>
      </c>
      <c r="C155" s="3">
        <v>7500</v>
      </c>
      <c r="D155" s="11">
        <v>7500</v>
      </c>
      <c r="E155" s="3">
        <v>7500</v>
      </c>
      <c r="F155" s="3">
        <v>7500</v>
      </c>
      <c r="G155" s="3">
        <v>7500</v>
      </c>
      <c r="H155" s="3">
        <v>0</v>
      </c>
    </row>
    <row r="156" spans="1:8">
      <c r="A156" s="4" t="str">
        <f>_xll.GetAccountTitle($B156)</f>
        <v>CEMETERY</v>
      </c>
      <c r="B156" s="2" t="s">
        <v>144</v>
      </c>
      <c r="C156" s="3">
        <v>2000</v>
      </c>
      <c r="D156" s="11">
        <v>2000</v>
      </c>
      <c r="E156" s="3">
        <v>0</v>
      </c>
      <c r="F156" s="3">
        <v>2000</v>
      </c>
      <c r="G156" s="3">
        <v>2000</v>
      </c>
      <c r="H156" s="3">
        <v>0</v>
      </c>
    </row>
    <row r="157" spans="1:8">
      <c r="A157" s="4" t="str">
        <f>_xll.GetAccountTitle($B157)</f>
        <v>LIBRARY AID ACCOUNT</v>
      </c>
      <c r="B157" s="2" t="s">
        <v>145</v>
      </c>
      <c r="C157" s="3">
        <v>33959.339999999997</v>
      </c>
      <c r="D157" s="11">
        <v>29754.15</v>
      </c>
      <c r="E157" s="3">
        <v>25982.36</v>
      </c>
      <c r="F157" s="11">
        <v>37500</v>
      </c>
      <c r="G157" s="11">
        <v>38500</v>
      </c>
      <c r="H157" s="3">
        <v>1000</v>
      </c>
    </row>
    <row r="158" spans="1:8">
      <c r="A158" s="4" t="str">
        <f>_xll.GetAccountTitle($B158)</f>
        <v>LIBRARY - SALARY</v>
      </c>
      <c r="B158" s="2" t="s">
        <v>146</v>
      </c>
      <c r="C158" s="3">
        <v>77258.7</v>
      </c>
      <c r="D158" s="11">
        <v>77053.47</v>
      </c>
      <c r="E158" s="3">
        <v>58343.28</v>
      </c>
      <c r="F158" s="3">
        <v>80500</v>
      </c>
      <c r="G158" s="3">
        <v>80500</v>
      </c>
      <c r="H158" s="3">
        <v>0</v>
      </c>
    </row>
    <row r="159" spans="1:8">
      <c r="A159" s="4" t="str">
        <f>_xll.GetAccountTitle($B159)</f>
        <v>GYMNASIUM MAINTENANCE - SALARY</v>
      </c>
      <c r="B159" s="2" t="s">
        <v>147</v>
      </c>
      <c r="C159" s="3">
        <v>26.02</v>
      </c>
      <c r="D159" s="11">
        <v>33.86</v>
      </c>
      <c r="E159" s="3">
        <v>0</v>
      </c>
      <c r="F159" s="3">
        <v>0</v>
      </c>
      <c r="G159" s="3">
        <v>0</v>
      </c>
      <c r="H159" s="3">
        <v>0</v>
      </c>
    </row>
    <row r="160" spans="1:8">
      <c r="A160" s="4" t="str">
        <f>_xll.GetAccountTitle($B160)</f>
        <v>AUDITORIUM, CONVENTION,CIVIC C</v>
      </c>
      <c r="B160" s="2" t="s">
        <v>148</v>
      </c>
      <c r="C160" s="3">
        <v>0</v>
      </c>
      <c r="D160" s="11">
        <v>0</v>
      </c>
      <c r="E160" s="3">
        <v>0</v>
      </c>
      <c r="F160" s="3">
        <v>0</v>
      </c>
      <c r="G160" s="3">
        <v>0</v>
      </c>
      <c r="H160" s="3">
        <v>0</v>
      </c>
    </row>
    <row r="161" spans="1:8">
      <c r="A161" s="4" t="str">
        <f>_xll.GetAccountTitle($B161)</f>
        <v>COMMUNITY CENTER</v>
      </c>
      <c r="B161" s="2" t="s">
        <v>149</v>
      </c>
      <c r="C161" s="3">
        <v>15.99</v>
      </c>
      <c r="D161" s="11">
        <v>0</v>
      </c>
      <c r="E161" s="3">
        <v>0</v>
      </c>
      <c r="F161" s="3">
        <v>0</v>
      </c>
      <c r="G161" s="3">
        <v>0</v>
      </c>
      <c r="H161" s="3">
        <v>0</v>
      </c>
    </row>
    <row r="162" spans="1:8">
      <c r="A162" s="4" t="str">
        <f>_xll.GetAccountTitle($B162)</f>
        <v>PARKS &amp; GROUNDS MAINT - SALARY</v>
      </c>
      <c r="B162" s="2" t="s">
        <v>150</v>
      </c>
      <c r="C162" s="3">
        <v>16302.1</v>
      </c>
      <c r="D162" s="11">
        <v>18086.03</v>
      </c>
      <c r="E162" s="3">
        <v>17736.87</v>
      </c>
      <c r="F162" s="3">
        <v>18000</v>
      </c>
      <c r="G162" s="3">
        <v>18000</v>
      </c>
      <c r="H162" s="3">
        <v>0</v>
      </c>
    </row>
    <row r="163" spans="1:8">
      <c r="A163" s="4" t="str">
        <f>_xll.GetAccountTitle($B163)</f>
        <v>PARKS &amp; GROUNDS PART-TIME</v>
      </c>
      <c r="B163" s="2" t="s">
        <v>151</v>
      </c>
      <c r="C163" s="3">
        <v>2137.5</v>
      </c>
      <c r="D163" s="11">
        <v>2155.5</v>
      </c>
      <c r="E163" s="3">
        <v>319.5</v>
      </c>
      <c r="F163" s="3">
        <v>2410</v>
      </c>
      <c r="G163" s="3">
        <v>2410</v>
      </c>
      <c r="H163" s="3">
        <v>0</v>
      </c>
    </row>
    <row r="164" spans="1:8">
      <c r="A164" s="4" t="str">
        <f>_xll.GetAccountTitle($B164)</f>
        <v>PARKS &amp; GROUNDS MAINT - OTHER</v>
      </c>
      <c r="B164" s="2" t="s">
        <v>152</v>
      </c>
      <c r="C164" s="3">
        <v>21248.240000000002</v>
      </c>
      <c r="D164" s="11">
        <v>16422.3</v>
      </c>
      <c r="E164" s="3">
        <v>19092.52</v>
      </c>
      <c r="F164" s="3">
        <v>18000</v>
      </c>
      <c r="G164" s="3">
        <v>18000</v>
      </c>
      <c r="H164" s="3">
        <v>0</v>
      </c>
    </row>
    <row r="165" spans="1:8">
      <c r="A165" s="4" t="str">
        <f>_xll.GetAccountTitle($B165)</f>
        <v>SENIOR CITIZENS</v>
      </c>
      <c r="B165" s="2" t="s">
        <v>153</v>
      </c>
      <c r="C165" s="3">
        <v>1200</v>
      </c>
      <c r="D165" s="11">
        <v>1200</v>
      </c>
      <c r="E165" s="3">
        <v>1200</v>
      </c>
      <c r="F165" s="3">
        <v>1200</v>
      </c>
      <c r="G165" s="3">
        <v>1200</v>
      </c>
      <c r="H165" s="3">
        <v>0</v>
      </c>
    </row>
    <row r="166" spans="1:8">
      <c r="A166" s="4" t="str">
        <f>_xll.GetAccountTitle($B166)</f>
        <v>SUMMER RECREATION - OTHER</v>
      </c>
      <c r="B166" s="2" t="s">
        <v>154</v>
      </c>
      <c r="C166" s="3">
        <v>3430.53</v>
      </c>
      <c r="D166" s="11">
        <v>5939.93</v>
      </c>
      <c r="E166" s="3">
        <v>3483.96</v>
      </c>
      <c r="F166" s="3">
        <v>5000</v>
      </c>
      <c r="G166" s="3">
        <v>5000</v>
      </c>
      <c r="H166" s="3">
        <v>0</v>
      </c>
    </row>
    <row r="167" spans="1:8">
      <c r="A167" s="4" t="str">
        <f>_xll.GetAccountTitle($B167)</f>
        <v>ZONING</v>
      </c>
      <c r="B167" s="2" t="s">
        <v>155</v>
      </c>
      <c r="C167" s="3">
        <v>718.99</v>
      </c>
      <c r="D167" s="11">
        <v>1018.13</v>
      </c>
      <c r="E167" s="3">
        <v>145.85</v>
      </c>
      <c r="F167" s="3">
        <v>1000</v>
      </c>
      <c r="G167" s="3">
        <v>1000</v>
      </c>
      <c r="H167" s="3">
        <v>0</v>
      </c>
    </row>
    <row r="168" spans="1:8">
      <c r="A168" s="4" t="str">
        <f>_xll.GetAccountTitle($B168)</f>
        <v>ECON DEV CONSULTING FEES</v>
      </c>
      <c r="B168" s="2" t="s">
        <v>156</v>
      </c>
      <c r="C168" s="3">
        <v>59471.06</v>
      </c>
      <c r="D168" s="11">
        <v>61521.68</v>
      </c>
      <c r="E168" s="3">
        <v>42008.4</v>
      </c>
      <c r="F168" s="3">
        <v>55980</v>
      </c>
      <c r="G168" s="3">
        <v>51502</v>
      </c>
      <c r="H168" s="3">
        <v>-4478</v>
      </c>
    </row>
    <row r="169" spans="1:8">
      <c r="A169" s="4" t="str">
        <f>_xll.GetAccountTitle($B169)</f>
        <v>ECON DEV EXPENSES</v>
      </c>
      <c r="B169" s="2" t="s">
        <v>157</v>
      </c>
      <c r="C169" s="3"/>
      <c r="D169" s="11"/>
      <c r="E169" s="3"/>
      <c r="F169" s="3">
        <v>9530</v>
      </c>
      <c r="G169" s="3">
        <v>9530</v>
      </c>
      <c r="H169" s="3">
        <v>0</v>
      </c>
    </row>
    <row r="170" spans="1:8">
      <c r="A170" s="4" t="str">
        <f>_xll.GetAccountTitle($B170)</f>
        <v>ECON DEV COMM MARKET</v>
      </c>
      <c r="B170" s="2" t="s">
        <v>158</v>
      </c>
      <c r="C170" s="3">
        <v>909.25</v>
      </c>
      <c r="D170" s="11">
        <v>1145.0999999999999</v>
      </c>
      <c r="E170" s="3">
        <v>1049</v>
      </c>
      <c r="F170" s="3">
        <v>1000</v>
      </c>
      <c r="G170" s="3">
        <v>1500</v>
      </c>
      <c r="H170" s="3">
        <v>500</v>
      </c>
    </row>
    <row r="171" spans="1:8">
      <c r="A171" s="4" t="str">
        <f>_xll.GetAccountTitle($B171)</f>
        <v>ECON DEV COMM GARDEN</v>
      </c>
      <c r="B171" s="2" t="s">
        <v>159</v>
      </c>
      <c r="C171" s="3">
        <v>0</v>
      </c>
      <c r="D171" s="11">
        <v>387.44</v>
      </c>
      <c r="E171" s="3">
        <v>0</v>
      </c>
      <c r="F171" s="3">
        <v>200</v>
      </c>
      <c r="G171" s="3">
        <v>200</v>
      </c>
      <c r="H171" s="3">
        <v>0</v>
      </c>
    </row>
    <row r="172" spans="1:8">
      <c r="A172" s="4" t="str">
        <f>_xll.GetAccountTitle($B172)</f>
        <v>GENERAL ADMINISTRATION OUTLAY</v>
      </c>
      <c r="B172" s="2" t="s">
        <v>160</v>
      </c>
      <c r="C172" s="3">
        <v>0</v>
      </c>
      <c r="D172" s="11">
        <v>0</v>
      </c>
      <c r="E172" s="3">
        <v>0</v>
      </c>
      <c r="F172" s="3">
        <v>500</v>
      </c>
      <c r="G172" s="3">
        <v>500</v>
      </c>
      <c r="H172" s="3">
        <v>0</v>
      </c>
    </row>
    <row r="173" spans="1:8">
      <c r="A173" s="4" t="str">
        <f>_xll.GetAccountTitle($B173)</f>
        <v>MUNICIPAL BUILDING - OUTLAY</v>
      </c>
      <c r="B173" s="2" t="s">
        <v>161</v>
      </c>
      <c r="C173" s="3">
        <v>0</v>
      </c>
      <c r="D173" s="11">
        <v>76.38</v>
      </c>
      <c r="E173" s="3">
        <v>12943.01</v>
      </c>
      <c r="F173" s="3">
        <v>0</v>
      </c>
      <c r="G173" s="3">
        <v>0</v>
      </c>
      <c r="H173" s="3">
        <v>0</v>
      </c>
    </row>
    <row r="174" spans="1:8">
      <c r="A174" s="4" t="str">
        <f>_xll.GetAccountTitle($B174)</f>
        <v>PUBLIC SAFETY - OUTLAY</v>
      </c>
      <c r="B174" s="2" t="s">
        <v>162</v>
      </c>
      <c r="C174" s="3">
        <v>2215.86</v>
      </c>
      <c r="D174" s="11">
        <v>0</v>
      </c>
      <c r="E174" s="3">
        <v>0</v>
      </c>
      <c r="F174" s="3">
        <v>2500</v>
      </c>
      <c r="G174" s="3">
        <v>2500</v>
      </c>
      <c r="H174" s="3">
        <v>0</v>
      </c>
    </row>
    <row r="175" spans="1:8">
      <c r="A175" s="4" t="str">
        <f>_xll.GetAccountTitle($B175)</f>
        <v>POLICE DEPT -COMPUTER OUTLAY</v>
      </c>
      <c r="B175" s="2" t="s">
        <v>163</v>
      </c>
      <c r="C175" s="3">
        <v>2508</v>
      </c>
      <c r="D175" s="11">
        <v>2058</v>
      </c>
      <c r="E175" s="3">
        <v>660</v>
      </c>
      <c r="F175" s="3">
        <v>14500</v>
      </c>
      <c r="G175" s="3">
        <v>14500</v>
      </c>
      <c r="H175" s="3">
        <v>0</v>
      </c>
    </row>
    <row r="176" spans="1:8">
      <c r="A176" s="4" t="str">
        <f>_xll.GetAccountTitle($B176)</f>
        <v>POLICE DEPT -BODY ARMOR OUTLAY</v>
      </c>
      <c r="B176" s="2" t="s">
        <v>164</v>
      </c>
      <c r="C176" s="3">
        <v>0</v>
      </c>
      <c r="D176" s="11">
        <v>1356.63</v>
      </c>
      <c r="E176" s="3">
        <v>0</v>
      </c>
      <c r="F176" s="3">
        <v>700</v>
      </c>
      <c r="G176" s="3">
        <v>700</v>
      </c>
      <c r="H176" s="3">
        <v>0</v>
      </c>
    </row>
    <row r="177" spans="1:8">
      <c r="A177" s="4" t="str">
        <f>_xll.GetAccountTitle($B177)</f>
        <v>FIRE DEPT - VEHICLE OUTLAY</v>
      </c>
      <c r="B177" s="2" t="s">
        <v>165</v>
      </c>
      <c r="C177" s="3">
        <v>5000</v>
      </c>
      <c r="D177" s="11">
        <v>42.55</v>
      </c>
      <c r="E177" s="3">
        <v>0</v>
      </c>
      <c r="F177" s="3">
        <v>36500</v>
      </c>
      <c r="G177" s="3">
        <v>36500</v>
      </c>
      <c r="H177" s="3">
        <v>0</v>
      </c>
    </row>
    <row r="178" spans="1:8">
      <c r="A178" s="4" t="str">
        <f>_xll.GetAccountTitle($B178)</f>
        <v>FIRE EQUIPMENT OUTLAY</v>
      </c>
      <c r="B178" s="2" t="s">
        <v>166</v>
      </c>
      <c r="C178" s="3">
        <v>102.5</v>
      </c>
      <c r="D178" s="11">
        <v>0</v>
      </c>
      <c r="E178" s="3">
        <v>3287.65</v>
      </c>
      <c r="F178" s="3">
        <v>12968</v>
      </c>
      <c r="G178" s="3">
        <v>15000</v>
      </c>
      <c r="H178" s="3">
        <v>2032</v>
      </c>
    </row>
    <row r="179" spans="1:8">
      <c r="A179" s="4" t="str">
        <f>_xll.GetAccountTitle($B179)</f>
        <v>FIRE DEPT - HYDRO TEST OUTLAY</v>
      </c>
      <c r="B179" s="2" t="s">
        <v>233</v>
      </c>
      <c r="C179" s="3">
        <v>0</v>
      </c>
      <c r="D179" s="11">
        <v>0</v>
      </c>
      <c r="E179" s="3">
        <v>0</v>
      </c>
      <c r="F179" s="3">
        <v>330</v>
      </c>
      <c r="G179" s="3">
        <v>330</v>
      </c>
      <c r="H179" s="3">
        <v>0</v>
      </c>
    </row>
    <row r="180" spans="1:8">
      <c r="A180" s="4" t="str">
        <f>_xll.GetAccountTitle($B180)</f>
        <v>AMBULANCE</v>
      </c>
      <c r="B180" s="2" t="s">
        <v>167</v>
      </c>
      <c r="C180" s="3">
        <v>0</v>
      </c>
      <c r="D180" s="11">
        <v>0</v>
      </c>
      <c r="E180" s="3">
        <v>0</v>
      </c>
      <c r="F180" s="3">
        <v>20000</v>
      </c>
      <c r="G180" s="3">
        <v>20000</v>
      </c>
      <c r="H180" s="3">
        <v>0</v>
      </c>
    </row>
    <row r="181" spans="1:8">
      <c r="A181" s="4" t="str">
        <f>_xll.GetAccountTitle($B181)</f>
        <v>HIGHWAY EQUIPMENT OUTLAY</v>
      </c>
      <c r="B181" s="2" t="s">
        <v>168</v>
      </c>
      <c r="C181" s="3">
        <v>9990.99</v>
      </c>
      <c r="D181" s="11">
        <v>0</v>
      </c>
      <c r="E181" s="3">
        <v>25000</v>
      </c>
      <c r="F181" s="3">
        <v>17300</v>
      </c>
      <c r="G181" s="3">
        <v>20000</v>
      </c>
      <c r="H181" s="3">
        <v>2700</v>
      </c>
    </row>
    <row r="182" spans="1:8">
      <c r="A182" s="4" t="str">
        <f>_xll.GetAccountTitle($B182)</f>
        <v>NEW STREETS - OTHER</v>
      </c>
      <c r="B182" s="2" t="s">
        <v>169</v>
      </c>
      <c r="C182" s="3">
        <v>2238.89</v>
      </c>
      <c r="D182" s="11">
        <v>3215.08</v>
      </c>
      <c r="E182" s="3">
        <v>3587.86</v>
      </c>
      <c r="F182" s="3">
        <v>0</v>
      </c>
      <c r="G182" s="3">
        <v>5000</v>
      </c>
      <c r="H182" s="3">
        <v>5000</v>
      </c>
    </row>
    <row r="183" spans="1:8">
      <c r="A183" s="4" t="str">
        <f>_xll.GetAccountTitle($B183)</f>
        <v>NEW STREETS - BLACKTOP</v>
      </c>
      <c r="B183" s="2" t="s">
        <v>170</v>
      </c>
      <c r="C183" s="3">
        <v>188849.19</v>
      </c>
      <c r="D183" s="11">
        <v>157572.13</v>
      </c>
      <c r="E183" s="3">
        <v>102987.15</v>
      </c>
      <c r="F183" s="3">
        <v>90000</v>
      </c>
      <c r="G183" s="3">
        <v>115000</v>
      </c>
      <c r="H183" s="3">
        <v>25000</v>
      </c>
    </row>
    <row r="184" spans="1:8">
      <c r="A184" s="4" t="str">
        <f>_xll.GetAccountTitle($B184)</f>
        <v>NEW STREETS - GRAVEL</v>
      </c>
      <c r="B184" s="2" t="s">
        <v>171</v>
      </c>
      <c r="C184" s="3">
        <v>12009.91</v>
      </c>
      <c r="D184" s="11">
        <v>34863.86</v>
      </c>
      <c r="E184" s="3">
        <v>12915.9</v>
      </c>
      <c r="F184" s="3">
        <v>18000</v>
      </c>
      <c r="G184" s="3">
        <v>20000</v>
      </c>
      <c r="H184" s="3">
        <v>2000</v>
      </c>
    </row>
    <row r="185" spans="1:8">
      <c r="A185" s="4" t="str">
        <f>_xll.GetAccountTitle($B185)</f>
        <v>NEW STREETS - ENGINEERING</v>
      </c>
      <c r="B185" s="2" t="s">
        <v>172</v>
      </c>
      <c r="C185" s="3">
        <v>17682.5</v>
      </c>
      <c r="D185" s="11">
        <v>18428.72</v>
      </c>
      <c r="E185" s="3">
        <v>27213.06</v>
      </c>
      <c r="F185" s="3">
        <v>15000</v>
      </c>
      <c r="G185" s="3">
        <v>20000</v>
      </c>
      <c r="H185" s="3">
        <v>5000</v>
      </c>
    </row>
    <row r="186" spans="1:8">
      <c r="A186" s="4" t="str">
        <f>_xll.GetAccountTitle($B186)</f>
        <v>NEW STREETS - EXCAVATION</v>
      </c>
      <c r="B186" s="2" t="s">
        <v>173</v>
      </c>
      <c r="C186" s="3">
        <v>11500</v>
      </c>
      <c r="D186" s="11">
        <v>21300</v>
      </c>
      <c r="E186" s="3">
        <v>3762</v>
      </c>
      <c r="F186" s="3">
        <v>10000</v>
      </c>
      <c r="G186" s="3">
        <v>20000</v>
      </c>
      <c r="H186" s="3">
        <v>10000</v>
      </c>
    </row>
    <row r="187" spans="1:8">
      <c r="A187" s="4" t="str">
        <f>_xll.GetAccountTitle($B187)</f>
        <v>CURB &amp; GUTTER - OUTLAY</v>
      </c>
      <c r="B187" s="2" t="s">
        <v>174</v>
      </c>
      <c r="C187" s="3">
        <v>32107.42</v>
      </c>
      <c r="D187" s="11">
        <v>39943.800000000003</v>
      </c>
      <c r="E187" s="3">
        <v>16513.78</v>
      </c>
      <c r="F187" s="3">
        <v>18000</v>
      </c>
      <c r="G187" s="3">
        <v>20000</v>
      </c>
      <c r="H187" s="3">
        <v>2000</v>
      </c>
    </row>
    <row r="188" spans="1:8">
      <c r="A188" s="4" t="str">
        <f>_xll.GetAccountTitle($B188)</f>
        <v>SIDEWALK REPL W/STREET RECON</v>
      </c>
      <c r="B188" s="2" t="s">
        <v>175</v>
      </c>
      <c r="C188" s="3">
        <v>336</v>
      </c>
      <c r="D188" s="11">
        <v>0</v>
      </c>
      <c r="E188" s="3">
        <v>3192.2</v>
      </c>
      <c r="F188" s="3">
        <v>35000</v>
      </c>
      <c r="G188" s="3">
        <v>5000</v>
      </c>
      <c r="H188" s="3">
        <v>-30000</v>
      </c>
    </row>
    <row r="189" spans="1:8">
      <c r="A189" s="4" t="str">
        <f>_xll.GetAccountTitle($B189)</f>
        <v>STORM SEWER OUTLAY</v>
      </c>
      <c r="B189" s="2" t="s">
        <v>176</v>
      </c>
      <c r="C189" s="3">
        <v>0</v>
      </c>
      <c r="D189" s="11">
        <v>0</v>
      </c>
      <c r="E189" s="3">
        <v>0</v>
      </c>
      <c r="F189" s="3">
        <v>0</v>
      </c>
      <c r="G189" s="3">
        <v>0</v>
      </c>
      <c r="H189" s="3">
        <v>0</v>
      </c>
    </row>
    <row r="190" spans="1:8">
      <c r="A190" s="4" t="str">
        <f>_xll.GetAccountTitle($B190)</f>
        <v>OTHER TRANSPORTATION OUTLAY</v>
      </c>
      <c r="B190" s="2" t="s">
        <v>177</v>
      </c>
      <c r="C190" s="3">
        <v>0</v>
      </c>
      <c r="D190" s="11">
        <v>0</v>
      </c>
      <c r="E190" s="3">
        <v>0</v>
      </c>
      <c r="F190" s="3">
        <v>5000</v>
      </c>
      <c r="G190" s="3">
        <v>5000</v>
      </c>
      <c r="H190" s="3">
        <v>0</v>
      </c>
    </row>
    <row r="191" spans="1:8">
      <c r="A191" s="4" t="str">
        <f>_xll.GetAccountTitle($B191)</f>
        <v>PARKS &amp; GROUNDS OUTLAY</v>
      </c>
      <c r="B191" s="2" t="s">
        <v>178</v>
      </c>
      <c r="C191" s="3">
        <v>5000</v>
      </c>
      <c r="D191" s="11">
        <v>0</v>
      </c>
      <c r="E191" s="3">
        <v>0</v>
      </c>
      <c r="F191" s="3">
        <v>5000</v>
      </c>
      <c r="G191" s="3">
        <v>5000</v>
      </c>
      <c r="H191" s="3">
        <v>0</v>
      </c>
    </row>
    <row r="192" spans="1:8">
      <c r="A192" s="4" t="str">
        <f>_xll.GetAccountTitle($B192)</f>
        <v>SWIMMING POOL FUND</v>
      </c>
      <c r="B192" s="2" t="s">
        <v>179</v>
      </c>
      <c r="C192" s="3">
        <v>10122.77</v>
      </c>
      <c r="D192" s="11">
        <v>0</v>
      </c>
      <c r="E192" s="3">
        <v>7000</v>
      </c>
      <c r="F192" s="3">
        <v>0</v>
      </c>
      <c r="G192" s="3">
        <v>0</v>
      </c>
      <c r="H192" s="3">
        <v>0</v>
      </c>
    </row>
    <row r="193" spans="1:8">
      <c r="A193" s="4" t="str">
        <f>_xll.GetAccountTitle($B193)</f>
        <v>TREES - OUTLAY</v>
      </c>
      <c r="B193" s="2" t="s">
        <v>180</v>
      </c>
      <c r="C193" s="3">
        <v>2351</v>
      </c>
      <c r="D193" s="11">
        <v>2139</v>
      </c>
      <c r="E193" s="3">
        <v>0</v>
      </c>
      <c r="F193" s="3">
        <v>2000</v>
      </c>
      <c r="G193" s="3">
        <v>2000</v>
      </c>
      <c r="H193" s="3">
        <v>0</v>
      </c>
    </row>
    <row r="194" spans="1:8">
      <c r="A194" s="4" t="str">
        <f>_xll.GetAccountTitle($B194)</f>
        <v>OTHER CONS &amp; DEV OUTLAY</v>
      </c>
      <c r="B194" s="2" t="s">
        <v>181</v>
      </c>
      <c r="C194" s="17">
        <v>173.3</v>
      </c>
      <c r="D194" s="38">
        <v>0</v>
      </c>
      <c r="E194" s="17">
        <v>0</v>
      </c>
      <c r="F194" s="18">
        <v>0</v>
      </c>
      <c r="G194" s="18">
        <v>0</v>
      </c>
      <c r="H194" s="19">
        <v>0</v>
      </c>
    </row>
    <row r="195" spans="1:8">
      <c r="A195" s="4" t="str">
        <f>_xll.GetAccountTitle($B195)</f>
        <v>PRINCIPAL ON LONG-TERM NOTES</v>
      </c>
      <c r="B195" s="2" t="s">
        <v>182</v>
      </c>
      <c r="C195" s="17">
        <v>21994</v>
      </c>
      <c r="D195" s="17">
        <v>39381</v>
      </c>
      <c r="E195" s="17">
        <v>26765.31</v>
      </c>
      <c r="F195" s="18">
        <v>153022</v>
      </c>
      <c r="G195" s="18">
        <v>159314</v>
      </c>
      <c r="H195" s="19">
        <v>6292</v>
      </c>
    </row>
    <row r="196" spans="1:8">
      <c r="A196" s="4" t="str">
        <f>_xll.GetAccountTitle($B196)</f>
        <v>INTEREST ON LONG-TERM NOTES</v>
      </c>
      <c r="B196" s="2" t="s">
        <v>183</v>
      </c>
      <c r="C196" s="17">
        <v>14931</v>
      </c>
      <c r="D196" s="17">
        <v>2935</v>
      </c>
      <c r="E196" s="17">
        <v>2072</v>
      </c>
      <c r="F196" s="18">
        <v>31032</v>
      </c>
      <c r="G196" s="18">
        <v>24740</v>
      </c>
      <c r="H196" s="19">
        <v>-6292</v>
      </c>
    </row>
    <row r="197" spans="1:8">
      <c r="A197" s="4"/>
      <c r="B197" s="14"/>
      <c r="C197" s="3"/>
      <c r="D197" s="3">
        <v>11338</v>
      </c>
      <c r="E197" s="3"/>
      <c r="F197" s="3"/>
      <c r="G197" s="3"/>
      <c r="H197" s="3"/>
    </row>
    <row r="198" spans="1:8">
      <c r="A198" s="4"/>
      <c r="B198" s="14"/>
      <c r="C198" s="3"/>
      <c r="D198" s="3"/>
      <c r="E198" s="3"/>
      <c r="F198" s="3"/>
      <c r="G198" s="3"/>
      <c r="H198" s="3"/>
    </row>
    <row r="199" spans="1:8">
      <c r="A199" s="1" t="s">
        <v>184</v>
      </c>
      <c r="B199" s="20"/>
      <c r="C199" s="21">
        <v>1635113.42</v>
      </c>
      <c r="D199" s="21">
        <v>1570434.43</v>
      </c>
      <c r="E199" s="21">
        <v>1153174.5700000003</v>
      </c>
      <c r="F199" s="21">
        <v>1858795</v>
      </c>
      <c r="G199" s="21">
        <v>1900219</v>
      </c>
      <c r="H199" s="12">
        <v>41424</v>
      </c>
    </row>
  </sheetData>
  <mergeCells count="2">
    <mergeCell ref="A1:H1"/>
    <mergeCell ref="A2:H2"/>
  </mergeCells>
  <pageMargins left="0.25" right="0.25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>
      <selection sqref="A1:T35"/>
    </sheetView>
  </sheetViews>
  <sheetFormatPr defaultRowHeight="15"/>
  <cols>
    <col min="1" max="1" width="15.7109375" customWidth="1"/>
    <col min="2" max="11" width="8.28515625" customWidth="1"/>
    <col min="12" max="12" width="4.140625" customWidth="1"/>
    <col min="13" max="13" width="10" bestFit="1" customWidth="1"/>
    <col min="14" max="14" width="3.85546875" customWidth="1"/>
    <col min="15" max="16" width="8.28515625" customWidth="1"/>
    <col min="17" max="17" width="10.28515625" bestFit="1" customWidth="1"/>
    <col min="18" max="19" width="8.28515625" customWidth="1"/>
    <col min="20" max="20" width="10.28515625" bestFit="1" customWidth="1"/>
  </cols>
  <sheetData>
    <row r="1" spans="1:20" ht="15.75">
      <c r="A1" s="46" t="s">
        <v>227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4"/>
      <c r="S2" s="24"/>
      <c r="T2" s="24"/>
    </row>
    <row r="3" spans="1:2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4"/>
      <c r="S3" s="24"/>
      <c r="T3" s="24"/>
    </row>
    <row r="4" spans="1:20">
      <c r="A4" s="24"/>
      <c r="B4" s="40" t="s">
        <v>189</v>
      </c>
      <c r="C4" s="41" t="s">
        <v>5</v>
      </c>
      <c r="D4" s="40" t="s">
        <v>190</v>
      </c>
      <c r="E4" s="40" t="s">
        <v>191</v>
      </c>
      <c r="F4" s="40" t="s">
        <v>192</v>
      </c>
      <c r="G4" s="40" t="s">
        <v>190</v>
      </c>
      <c r="H4" s="40" t="s">
        <v>191</v>
      </c>
      <c r="I4" s="40" t="s">
        <v>193</v>
      </c>
      <c r="J4" s="40" t="s">
        <v>190</v>
      </c>
      <c r="K4" s="40" t="s">
        <v>191</v>
      </c>
      <c r="L4" s="23"/>
      <c r="M4" s="23" t="s">
        <v>194</v>
      </c>
      <c r="N4" s="23"/>
      <c r="O4" s="40" t="s">
        <v>195</v>
      </c>
      <c r="P4" s="40" t="s">
        <v>196</v>
      </c>
      <c r="Q4" s="42" t="s">
        <v>197</v>
      </c>
      <c r="R4" s="40" t="s">
        <v>196</v>
      </c>
      <c r="S4" s="40" t="s">
        <v>197</v>
      </c>
      <c r="T4" s="40" t="s">
        <v>197</v>
      </c>
    </row>
    <row r="5" spans="1:20">
      <c r="A5" s="24"/>
      <c r="B5" s="40" t="s">
        <v>198</v>
      </c>
      <c r="C5" s="40" t="s">
        <v>187</v>
      </c>
      <c r="D5" s="40" t="s">
        <v>199</v>
      </c>
      <c r="E5" s="40" t="s">
        <v>199</v>
      </c>
      <c r="F5" s="40" t="s">
        <v>200</v>
      </c>
      <c r="G5" s="40" t="s">
        <v>199</v>
      </c>
      <c r="H5" s="40" t="s">
        <v>199</v>
      </c>
      <c r="I5" s="40" t="s">
        <v>201</v>
      </c>
      <c r="J5" s="40" t="s">
        <v>199</v>
      </c>
      <c r="K5" s="40" t="s">
        <v>199</v>
      </c>
      <c r="L5" s="23"/>
      <c r="M5" s="23" t="s">
        <v>230</v>
      </c>
      <c r="N5" s="23"/>
      <c r="O5" s="40" t="s">
        <v>202</v>
      </c>
      <c r="P5" s="40" t="s">
        <v>190</v>
      </c>
      <c r="Q5" s="42" t="s">
        <v>190</v>
      </c>
      <c r="R5" s="40" t="s">
        <v>186</v>
      </c>
      <c r="S5" s="40" t="s">
        <v>186</v>
      </c>
      <c r="T5" s="40" t="s">
        <v>188</v>
      </c>
    </row>
    <row r="6" spans="1:2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4"/>
      <c r="S6" s="24"/>
      <c r="T6" s="24"/>
    </row>
    <row r="7" spans="1:20">
      <c r="A7" s="24" t="s">
        <v>203</v>
      </c>
      <c r="B7" s="27">
        <v>31.45</v>
      </c>
      <c r="C7" s="28">
        <f>B7*0.03</f>
        <v>0.94349999999999989</v>
      </c>
      <c r="D7" s="29">
        <f>C7*P7*2080</f>
        <v>1040.1143999999999</v>
      </c>
      <c r="E7" s="29">
        <f>C7*R7*2080</f>
        <v>922.36559999999986</v>
      </c>
      <c r="F7" s="29">
        <f>C7*0.0675</f>
        <v>6.368625E-2</v>
      </c>
      <c r="G7" s="29">
        <f>F7*P7*2080</f>
        <v>70.207722000000004</v>
      </c>
      <c r="H7" s="29">
        <f>F7*R7*2080</f>
        <v>62.259677999999994</v>
      </c>
      <c r="I7" s="29">
        <f>C7*0.0765</f>
        <v>7.2177749999999985E-2</v>
      </c>
      <c r="J7" s="29">
        <f>I7*P7*2080</f>
        <v>79.568751599999985</v>
      </c>
      <c r="K7" s="29">
        <f>I7*R7*2080</f>
        <v>70.560968399999993</v>
      </c>
      <c r="L7" s="29"/>
      <c r="M7" s="29">
        <f>C7+F7+I7</f>
        <v>1.079364</v>
      </c>
      <c r="N7" s="29"/>
      <c r="O7" s="29">
        <f>(C7+F7+I7)*2080</f>
        <v>2245.0771199999999</v>
      </c>
      <c r="P7" s="30">
        <v>0.53</v>
      </c>
      <c r="Q7" s="25">
        <f>D7+G7+J7</f>
        <v>1189.8908736000001</v>
      </c>
      <c r="R7" s="30">
        <v>0.47</v>
      </c>
      <c r="S7" s="29">
        <f>E7+H7+K7</f>
        <v>1055.1862463999998</v>
      </c>
      <c r="T7" s="25">
        <f>Q7+S7</f>
        <v>2245.0771199999999</v>
      </c>
    </row>
    <row r="8" spans="1:20">
      <c r="A8" s="26" t="s">
        <v>204</v>
      </c>
      <c r="B8" s="27">
        <v>18.75</v>
      </c>
      <c r="C8" s="29">
        <f>B8*0.03</f>
        <v>0.5625</v>
      </c>
      <c r="D8" s="29">
        <f>C8*P8*2080</f>
        <v>175.49999999999997</v>
      </c>
      <c r="E8" s="29">
        <f>C8*R8*2080</f>
        <v>994.49999999999989</v>
      </c>
      <c r="F8" s="29">
        <f>C8*0.0675</f>
        <v>3.7968750000000002E-2</v>
      </c>
      <c r="G8" s="29">
        <f>F8*P8*2080</f>
        <v>11.84625</v>
      </c>
      <c r="H8" s="29">
        <f>F8*R8*2080</f>
        <v>67.128749999999997</v>
      </c>
      <c r="I8" s="29">
        <f>C8*0.0765</f>
        <v>4.303125E-2</v>
      </c>
      <c r="J8" s="29">
        <f>I8*P8*2080</f>
        <v>13.425749999999999</v>
      </c>
      <c r="K8" s="29">
        <f>I8*R8*2080</f>
        <v>76.079250000000002</v>
      </c>
      <c r="L8" s="29"/>
      <c r="M8" s="29">
        <f>C8+F8+I8</f>
        <v>0.64349999999999996</v>
      </c>
      <c r="N8" s="29"/>
      <c r="O8" s="29">
        <f>(C8+F8+I8)*2080</f>
        <v>1338.48</v>
      </c>
      <c r="P8" s="30">
        <v>0.15</v>
      </c>
      <c r="Q8" s="25">
        <f>D8+G8+J8</f>
        <v>200.77199999999996</v>
      </c>
      <c r="R8" s="30">
        <v>0.85</v>
      </c>
      <c r="S8" s="29">
        <f>E8+H8+K8</f>
        <v>1137.7079999999999</v>
      </c>
      <c r="T8" s="25">
        <f>Q8+S8</f>
        <v>1338.4799999999998</v>
      </c>
    </row>
    <row r="9" spans="1:20">
      <c r="A9" s="24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4"/>
      <c r="Q9" s="25"/>
      <c r="R9" s="24"/>
      <c r="S9" s="24"/>
      <c r="T9" s="24"/>
    </row>
    <row r="10" spans="1:20">
      <c r="A10" s="26" t="s">
        <v>205</v>
      </c>
      <c r="B10" s="27">
        <v>31.45</v>
      </c>
      <c r="C10" s="28">
        <f>B10*0.03</f>
        <v>0.94349999999999989</v>
      </c>
      <c r="D10" s="29">
        <f>C10*P10*2080</f>
        <v>1962.4799999999998</v>
      </c>
      <c r="E10" s="29">
        <f>C10*R10*2080</f>
        <v>0</v>
      </c>
      <c r="F10" s="29">
        <f>C10*0.1174</f>
        <v>0.11076689999999999</v>
      </c>
      <c r="G10" s="29">
        <f>F10*P10*2080</f>
        <v>230.39515199999997</v>
      </c>
      <c r="H10" s="29">
        <f>F10*R10*2080</f>
        <v>0</v>
      </c>
      <c r="I10" s="29">
        <f>C10*0.0765</f>
        <v>7.2177749999999985E-2</v>
      </c>
      <c r="J10" s="29">
        <f>I10*P10*2080</f>
        <v>150.12971999999996</v>
      </c>
      <c r="K10" s="29">
        <f>I10*R10*2080</f>
        <v>0</v>
      </c>
      <c r="L10" s="29"/>
      <c r="M10" s="29">
        <f>C10+F10+I10</f>
        <v>1.1264446499999998</v>
      </c>
      <c r="N10" s="29"/>
      <c r="O10" s="29">
        <f>(C10+F10+I10)*2080</f>
        <v>2343.0048719999995</v>
      </c>
      <c r="P10" s="30">
        <v>1</v>
      </c>
      <c r="Q10" s="25">
        <f>D10+G10+J10</f>
        <v>2343.0048719999995</v>
      </c>
      <c r="R10" s="31">
        <v>0</v>
      </c>
      <c r="S10" s="29">
        <f>E10+H10+K10</f>
        <v>0</v>
      </c>
      <c r="T10" s="25">
        <f>Q10+S10</f>
        <v>2343.0048719999995</v>
      </c>
    </row>
    <row r="11" spans="1:20">
      <c r="A11" s="26" t="s">
        <v>206</v>
      </c>
      <c r="B11" s="27">
        <v>26.2</v>
      </c>
      <c r="C11" s="28">
        <f>B11*0.03</f>
        <v>0.78599999999999992</v>
      </c>
      <c r="D11" s="29">
        <f>C11*P11*2080</f>
        <v>1634.8799999999999</v>
      </c>
      <c r="E11" s="29">
        <f>C11*R11*2080</f>
        <v>0</v>
      </c>
      <c r="F11" s="29">
        <f>C11*0.1174</f>
        <v>9.2276399999999995E-2</v>
      </c>
      <c r="G11" s="29">
        <f>F11*P11*2080</f>
        <v>191.934912</v>
      </c>
      <c r="H11" s="29">
        <f>F11*R11*2080</f>
        <v>0</v>
      </c>
      <c r="I11" s="29">
        <f>C11*0.0765</f>
        <v>6.0128999999999995E-2</v>
      </c>
      <c r="J11" s="29">
        <f>I11*P11*2080</f>
        <v>125.06831999999999</v>
      </c>
      <c r="K11" s="29">
        <f>I11*R11*2080</f>
        <v>0</v>
      </c>
      <c r="L11" s="29"/>
      <c r="M11" s="29">
        <f>C11+F11+I11</f>
        <v>0.93840539999999995</v>
      </c>
      <c r="N11" s="29"/>
      <c r="O11" s="29">
        <f>(C11+F11+I11)*2080</f>
        <v>1951.8832319999999</v>
      </c>
      <c r="P11" s="30">
        <v>1</v>
      </c>
      <c r="Q11" s="25">
        <f>D11+G11+J11</f>
        <v>1951.8832319999999</v>
      </c>
      <c r="R11" s="31">
        <v>0</v>
      </c>
      <c r="S11" s="29">
        <f>E11+H11+K11</f>
        <v>0</v>
      </c>
      <c r="T11" s="25">
        <f>Q11+S11</f>
        <v>1951.8832319999999</v>
      </c>
    </row>
    <row r="12" spans="1:20">
      <c r="A12" s="26" t="s">
        <v>207</v>
      </c>
      <c r="B12" s="27">
        <v>23</v>
      </c>
      <c r="C12" s="29">
        <v>0</v>
      </c>
      <c r="D12" s="29">
        <f>C12*P12*2080</f>
        <v>0</v>
      </c>
      <c r="E12" s="29">
        <f>C12*R12*2080</f>
        <v>0</v>
      </c>
      <c r="F12" s="29">
        <f>C12*0.1174</f>
        <v>0</v>
      </c>
      <c r="G12" s="29">
        <f>F12*P12*2080</f>
        <v>0</v>
      </c>
      <c r="H12" s="29">
        <f>F12*R12*2080</f>
        <v>0</v>
      </c>
      <c r="I12" s="29">
        <f>C12*0.0765</f>
        <v>0</v>
      </c>
      <c r="J12" s="29">
        <f>I12*P12*2080</f>
        <v>0</v>
      </c>
      <c r="K12" s="29">
        <f>I12*R12*2080</f>
        <v>0</v>
      </c>
      <c r="L12" s="29"/>
      <c r="M12" s="29">
        <f>C12+F12+I12</f>
        <v>0</v>
      </c>
      <c r="N12" s="29"/>
      <c r="O12" s="29">
        <f>(C12+F12+I12)*2080</f>
        <v>0</v>
      </c>
      <c r="P12" s="30">
        <v>1</v>
      </c>
      <c r="Q12" s="25">
        <f>D12+G12+J12</f>
        <v>0</v>
      </c>
      <c r="R12" s="31">
        <v>0</v>
      </c>
      <c r="S12" s="29">
        <f>E12+H12+K12</f>
        <v>0</v>
      </c>
      <c r="T12" s="25">
        <f>Q12+S12</f>
        <v>0</v>
      </c>
    </row>
    <row r="13" spans="1:20">
      <c r="A13" s="24" t="s">
        <v>236</v>
      </c>
      <c r="B13" s="27">
        <v>23</v>
      </c>
      <c r="C13" s="29">
        <v>0</v>
      </c>
      <c r="D13" s="29">
        <f>C13*P13*2080</f>
        <v>0</v>
      </c>
      <c r="E13" s="29">
        <f>C13*R13*2080</f>
        <v>0</v>
      </c>
      <c r="F13" s="29">
        <f>C13*0.1174</f>
        <v>0</v>
      </c>
      <c r="G13" s="29">
        <f>F13*P13*2080</f>
        <v>0</v>
      </c>
      <c r="H13" s="29">
        <f>F13*R13*2080</f>
        <v>0</v>
      </c>
      <c r="I13" s="29">
        <f>C13*0.0765</f>
        <v>0</v>
      </c>
      <c r="J13" s="29">
        <f>I13*P13*2080</f>
        <v>0</v>
      </c>
      <c r="K13" s="29">
        <f>I13*R13*2080</f>
        <v>0</v>
      </c>
      <c r="L13" s="29"/>
      <c r="M13" s="29">
        <f>C13+F13+I13</f>
        <v>0</v>
      </c>
      <c r="N13" s="29"/>
      <c r="O13" s="29">
        <f>(C13+F13+I13)*2080</f>
        <v>0</v>
      </c>
      <c r="P13" s="30">
        <v>1</v>
      </c>
      <c r="Q13" s="25">
        <f>D13+G13+J13</f>
        <v>0</v>
      </c>
      <c r="R13" s="31">
        <v>0</v>
      </c>
      <c r="S13" s="29">
        <f>E13+H13+K13</f>
        <v>0</v>
      </c>
      <c r="T13" s="25">
        <f>Q13+S13</f>
        <v>0</v>
      </c>
    </row>
    <row r="14" spans="1:20">
      <c r="A14" s="24"/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4"/>
      <c r="Q14" s="25"/>
      <c r="R14" s="24"/>
      <c r="S14" s="24"/>
      <c r="T14" s="24"/>
    </row>
    <row r="15" spans="1:20">
      <c r="A15" s="26" t="s">
        <v>208</v>
      </c>
      <c r="B15" s="27">
        <v>31.45</v>
      </c>
      <c r="C15" s="29">
        <f t="shared" ref="C15:C20" si="0">B15*0.03</f>
        <v>0.94349999999999989</v>
      </c>
      <c r="D15" s="29">
        <f t="shared" ref="D15:D20" si="1">C15*P15*2080</f>
        <v>1334.4863999999998</v>
      </c>
      <c r="E15" s="29">
        <f t="shared" ref="E15:E20" si="2">C15*R15*2080</f>
        <v>627.9935999999999</v>
      </c>
      <c r="F15" s="29">
        <f t="shared" ref="F15:F20" si="3">C15*0.0675</f>
        <v>6.368625E-2</v>
      </c>
      <c r="G15" s="27">
        <f t="shared" ref="G15:G20" si="4">F15*P15*2080</f>
        <v>90.077832000000001</v>
      </c>
      <c r="H15" s="29">
        <f t="shared" ref="H15:H20" si="5">F15*R15*2080</f>
        <v>42.389568000000004</v>
      </c>
      <c r="I15" s="29">
        <f t="shared" ref="I15:I20" si="6">C15*0.0765</f>
        <v>7.2177749999999985E-2</v>
      </c>
      <c r="J15" s="27">
        <f t="shared" ref="J15:J20" si="7">I15*P15*2080</f>
        <v>102.08820959999998</v>
      </c>
      <c r="K15" s="29">
        <f t="shared" ref="K15:K20" si="8">I15*R15*2080</f>
        <v>48.041510399999993</v>
      </c>
      <c r="L15" s="29"/>
      <c r="M15" s="29">
        <f t="shared" ref="M15:M20" si="9">C15+F15+I15</f>
        <v>1.079364</v>
      </c>
      <c r="N15" s="29"/>
      <c r="O15" s="29">
        <f t="shared" ref="O15:O20" si="10">(C15+F15+I15)*2080</f>
        <v>2245.0771199999999</v>
      </c>
      <c r="P15" s="30">
        <v>0.68</v>
      </c>
      <c r="Q15" s="25">
        <f t="shared" ref="Q15:Q20" si="11">D15+G15+J15</f>
        <v>1526.6524415999997</v>
      </c>
      <c r="R15" s="30">
        <v>0.32</v>
      </c>
      <c r="S15" s="29">
        <f t="shared" ref="S15:S20" si="12">E15+H15+K15</f>
        <v>718.42467839999995</v>
      </c>
      <c r="T15" s="25">
        <f t="shared" ref="T15:T20" si="13">Q15+S15</f>
        <v>2245.0771199999999</v>
      </c>
    </row>
    <row r="16" spans="1:20">
      <c r="A16" s="26" t="s">
        <v>237</v>
      </c>
      <c r="B16" s="27">
        <v>35</v>
      </c>
      <c r="C16" s="29">
        <v>0</v>
      </c>
      <c r="D16" s="29">
        <f t="shared" si="1"/>
        <v>0</v>
      </c>
      <c r="E16" s="29">
        <f t="shared" si="2"/>
        <v>0</v>
      </c>
      <c r="F16" s="29">
        <f t="shared" si="3"/>
        <v>0</v>
      </c>
      <c r="G16" s="29">
        <f t="shared" si="4"/>
        <v>0</v>
      </c>
      <c r="H16" s="29">
        <f t="shared" si="5"/>
        <v>0</v>
      </c>
      <c r="I16" s="29">
        <f t="shared" si="6"/>
        <v>0</v>
      </c>
      <c r="J16" s="29">
        <f t="shared" si="7"/>
        <v>0</v>
      </c>
      <c r="K16" s="29">
        <f t="shared" si="8"/>
        <v>0</v>
      </c>
      <c r="L16" s="29"/>
      <c r="M16" s="29">
        <f t="shared" si="9"/>
        <v>0</v>
      </c>
      <c r="N16" s="29"/>
      <c r="O16" s="29">
        <f t="shared" si="10"/>
        <v>0</v>
      </c>
      <c r="P16" s="30">
        <v>0.1</v>
      </c>
      <c r="Q16" s="25">
        <f t="shared" si="11"/>
        <v>0</v>
      </c>
      <c r="R16" s="30">
        <v>0.9</v>
      </c>
      <c r="S16" s="29">
        <f t="shared" si="12"/>
        <v>0</v>
      </c>
      <c r="T16" s="25">
        <f t="shared" si="13"/>
        <v>0</v>
      </c>
    </row>
    <row r="17" spans="1:20">
      <c r="A17" s="24" t="s">
        <v>209</v>
      </c>
      <c r="B17" s="27">
        <v>22.42</v>
      </c>
      <c r="C17" s="29">
        <f t="shared" si="0"/>
        <v>0.67259999999999998</v>
      </c>
      <c r="D17" s="29">
        <f t="shared" si="1"/>
        <v>139.9008</v>
      </c>
      <c r="E17" s="29">
        <f t="shared" si="2"/>
        <v>1259.1071999999999</v>
      </c>
      <c r="F17" s="29">
        <f t="shared" si="3"/>
        <v>4.5400500000000003E-2</v>
      </c>
      <c r="G17" s="29">
        <f t="shared" si="4"/>
        <v>9.4433040000000013</v>
      </c>
      <c r="H17" s="29">
        <f t="shared" si="5"/>
        <v>84.989736000000008</v>
      </c>
      <c r="I17" s="29">
        <f t="shared" si="6"/>
        <v>5.1453899999999997E-2</v>
      </c>
      <c r="J17" s="29">
        <f t="shared" si="7"/>
        <v>10.7024112</v>
      </c>
      <c r="K17" s="29">
        <f t="shared" si="8"/>
        <v>96.321700799999988</v>
      </c>
      <c r="L17" s="29"/>
      <c r="M17" s="29">
        <f t="shared" si="9"/>
        <v>0.76945439999999987</v>
      </c>
      <c r="N17" s="29"/>
      <c r="O17" s="29">
        <f t="shared" si="10"/>
        <v>1600.4651519999998</v>
      </c>
      <c r="P17" s="30">
        <v>0.1</v>
      </c>
      <c r="Q17" s="32">
        <f t="shared" si="11"/>
        <v>160.04651520000002</v>
      </c>
      <c r="R17" s="30">
        <v>0.9</v>
      </c>
      <c r="S17" s="29">
        <f t="shared" si="12"/>
        <v>1440.4186367999998</v>
      </c>
      <c r="T17" s="25">
        <f t="shared" si="13"/>
        <v>1600.4651519999998</v>
      </c>
    </row>
    <row r="18" spans="1:20">
      <c r="A18" s="24" t="s">
        <v>210</v>
      </c>
      <c r="B18" s="27">
        <v>20.399999999999999</v>
      </c>
      <c r="C18" s="29">
        <f t="shared" si="0"/>
        <v>0.61199999999999999</v>
      </c>
      <c r="D18" s="29">
        <f t="shared" si="1"/>
        <v>381.88799999999998</v>
      </c>
      <c r="E18" s="29">
        <f t="shared" si="2"/>
        <v>891.07199999999989</v>
      </c>
      <c r="F18" s="29">
        <f t="shared" si="3"/>
        <v>4.1309999999999999E-2</v>
      </c>
      <c r="G18" s="29">
        <f t="shared" si="4"/>
        <v>25.777439999999999</v>
      </c>
      <c r="H18" s="29">
        <f t="shared" si="5"/>
        <v>60.147359999999999</v>
      </c>
      <c r="I18" s="29">
        <f t="shared" si="6"/>
        <v>4.6817999999999999E-2</v>
      </c>
      <c r="J18" s="29">
        <f t="shared" si="7"/>
        <v>29.214431999999999</v>
      </c>
      <c r="K18" s="29">
        <f t="shared" si="8"/>
        <v>68.167007999999996</v>
      </c>
      <c r="L18" s="29"/>
      <c r="M18" s="29">
        <f t="shared" si="9"/>
        <v>0.70012799999999997</v>
      </c>
      <c r="N18" s="29"/>
      <c r="O18" s="29">
        <f t="shared" si="10"/>
        <v>1456.2662399999999</v>
      </c>
      <c r="P18" s="30">
        <v>0.3</v>
      </c>
      <c r="Q18" s="25">
        <f t="shared" si="11"/>
        <v>436.87987199999998</v>
      </c>
      <c r="R18" s="30">
        <v>0.7</v>
      </c>
      <c r="S18" s="29">
        <f t="shared" si="12"/>
        <v>1019.3863679999999</v>
      </c>
      <c r="T18" s="25">
        <f t="shared" si="13"/>
        <v>1456.2662399999999</v>
      </c>
    </row>
    <row r="19" spans="1:20">
      <c r="A19" s="24" t="s">
        <v>211</v>
      </c>
      <c r="B19" s="27">
        <v>16.14</v>
      </c>
      <c r="C19" s="29">
        <f t="shared" si="0"/>
        <v>0.48420000000000002</v>
      </c>
      <c r="D19" s="29">
        <f t="shared" si="1"/>
        <v>798.65884800000015</v>
      </c>
      <c r="E19" s="29">
        <f t="shared" si="2"/>
        <v>208.47715199999999</v>
      </c>
      <c r="F19" s="29">
        <f t="shared" si="3"/>
        <v>3.2683500000000004E-2</v>
      </c>
      <c r="G19" s="29">
        <f t="shared" si="4"/>
        <v>53.909472240000014</v>
      </c>
      <c r="H19" s="29">
        <f t="shared" si="5"/>
        <v>14.07220776</v>
      </c>
      <c r="I19" s="29">
        <f t="shared" si="6"/>
        <v>3.7041299999999999E-2</v>
      </c>
      <c r="J19" s="29">
        <f t="shared" si="7"/>
        <v>61.097401872000006</v>
      </c>
      <c r="K19" s="29">
        <f t="shared" si="8"/>
        <v>15.948502127999999</v>
      </c>
      <c r="L19" s="29"/>
      <c r="M19" s="29">
        <f t="shared" si="9"/>
        <v>0.55392480000000011</v>
      </c>
      <c r="N19" s="29"/>
      <c r="O19" s="29">
        <f t="shared" si="10"/>
        <v>1152.1635840000001</v>
      </c>
      <c r="P19" s="30">
        <v>0.79300000000000004</v>
      </c>
      <c r="Q19" s="25">
        <f t="shared" si="11"/>
        <v>913.66572211200014</v>
      </c>
      <c r="R19" s="30">
        <v>0.20699999999999999</v>
      </c>
      <c r="S19" s="29">
        <f t="shared" si="12"/>
        <v>238.49786188799999</v>
      </c>
      <c r="T19" s="25">
        <f t="shared" si="13"/>
        <v>1152.1635840000001</v>
      </c>
    </row>
    <row r="20" spans="1:20">
      <c r="A20" s="24" t="s">
        <v>212</v>
      </c>
      <c r="B20" s="27">
        <v>21.55</v>
      </c>
      <c r="C20" s="29">
        <f t="shared" si="0"/>
        <v>0.64649999999999996</v>
      </c>
      <c r="D20" s="29">
        <f t="shared" si="1"/>
        <v>974.92199999999991</v>
      </c>
      <c r="E20" s="29">
        <f t="shared" si="2"/>
        <v>369.79800000000006</v>
      </c>
      <c r="F20" s="29">
        <f t="shared" si="3"/>
        <v>4.3638749999999997E-2</v>
      </c>
      <c r="G20" s="29">
        <f t="shared" si="4"/>
        <v>65.807234999999991</v>
      </c>
      <c r="H20" s="29">
        <f t="shared" si="5"/>
        <v>24.961365000000001</v>
      </c>
      <c r="I20" s="29">
        <f t="shared" si="6"/>
        <v>4.9457249999999994E-2</v>
      </c>
      <c r="J20" s="29">
        <f t="shared" si="7"/>
        <v>74.581532999999993</v>
      </c>
      <c r="K20" s="29">
        <f t="shared" si="8"/>
        <v>28.289546999999999</v>
      </c>
      <c r="L20" s="29"/>
      <c r="M20" s="29">
        <f t="shared" si="9"/>
        <v>0.73959599999999992</v>
      </c>
      <c r="N20" s="29"/>
      <c r="O20" s="29">
        <f t="shared" si="10"/>
        <v>1538.3596799999998</v>
      </c>
      <c r="P20" s="30">
        <v>0.72499999999999998</v>
      </c>
      <c r="Q20" s="25">
        <f t="shared" si="11"/>
        <v>1115.3107679999998</v>
      </c>
      <c r="R20" s="30">
        <v>0.27500000000000002</v>
      </c>
      <c r="S20" s="29">
        <f t="shared" si="12"/>
        <v>423.04891200000009</v>
      </c>
      <c r="T20" s="25">
        <f t="shared" si="13"/>
        <v>1538.35968</v>
      </c>
    </row>
    <row r="21" spans="1:20">
      <c r="A21" s="24" t="s">
        <v>238</v>
      </c>
      <c r="B21" s="27">
        <v>15.3</v>
      </c>
      <c r="C21" s="29">
        <f>B21*0.03</f>
        <v>0.45900000000000002</v>
      </c>
      <c r="D21" s="29">
        <f>C21*P21*2080</f>
        <v>757.09296000000006</v>
      </c>
      <c r="E21" s="29">
        <f>C21*R21*2080</f>
        <v>197.62703999999999</v>
      </c>
      <c r="F21" s="29">
        <f>C21*0.0675</f>
        <v>3.0982500000000003E-2</v>
      </c>
      <c r="G21" s="29">
        <f>F21*P21*2080</f>
        <v>51.103774800000004</v>
      </c>
      <c r="H21" s="29">
        <f>F21*R21*2080</f>
        <v>13.3398252</v>
      </c>
      <c r="I21" s="29">
        <f>C21*0.0765</f>
        <v>3.5113499999999999E-2</v>
      </c>
      <c r="J21" s="29">
        <f>I21*P21*2080</f>
        <v>57.917611439999995</v>
      </c>
      <c r="K21" s="29">
        <f>I21*R21*2080</f>
        <v>15.118468559999998</v>
      </c>
      <c r="L21" s="29"/>
      <c r="M21" s="29">
        <f>C21+F21+I21</f>
        <v>0.52509600000000001</v>
      </c>
      <c r="N21" s="29"/>
      <c r="O21" s="29">
        <f>(C21+F21+I21)*2080</f>
        <v>1092.1996799999999</v>
      </c>
      <c r="P21" s="30">
        <v>0.79300000000000004</v>
      </c>
      <c r="Q21" s="25">
        <f>D21+G21+J21</f>
        <v>866.11434624000003</v>
      </c>
      <c r="R21" s="30">
        <v>0.20699999999999999</v>
      </c>
      <c r="S21" s="29">
        <f>E21+H21+K21</f>
        <v>226.08533376</v>
      </c>
      <c r="T21" s="25">
        <f>Q21+S21</f>
        <v>1092.1996799999999</v>
      </c>
    </row>
    <row r="22" spans="1:20">
      <c r="A22" s="24"/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4"/>
      <c r="Q22" s="25"/>
      <c r="R22" s="24"/>
      <c r="S22" s="24"/>
      <c r="T22" s="24"/>
    </row>
    <row r="23" spans="1:20">
      <c r="A23" s="26" t="s">
        <v>213</v>
      </c>
      <c r="B23" s="27">
        <v>21.33</v>
      </c>
      <c r="C23" s="29">
        <f>B23*0.03</f>
        <v>0.63989999999999991</v>
      </c>
      <c r="D23" s="29">
        <f>C23*P23*2080</f>
        <v>1330.9919999999997</v>
      </c>
      <c r="E23" s="29">
        <f>C23*R23*2080</f>
        <v>0</v>
      </c>
      <c r="F23" s="29">
        <f>C23*0.0675</f>
        <v>4.3193249999999996E-2</v>
      </c>
      <c r="G23" s="29">
        <f>F23*P23*2080</f>
        <v>89.841959999999986</v>
      </c>
      <c r="H23" s="29">
        <f>F23*R23*2080</f>
        <v>0</v>
      </c>
      <c r="I23" s="29">
        <f>C23*0.0765</f>
        <v>4.8952349999999992E-2</v>
      </c>
      <c r="J23" s="29">
        <f>I23*P23*2080</f>
        <v>101.82088799999998</v>
      </c>
      <c r="K23" s="29">
        <f>I23*R23*2080</f>
        <v>0</v>
      </c>
      <c r="L23" s="29"/>
      <c r="M23" s="29">
        <f>C23+F23+I23</f>
        <v>0.73204559999999985</v>
      </c>
      <c r="N23" s="29"/>
      <c r="O23" s="29">
        <f>(C23+F23+I23)*2080</f>
        <v>1522.6548479999997</v>
      </c>
      <c r="P23" s="30">
        <v>1</v>
      </c>
      <c r="Q23" s="25">
        <f>D23+G23+J23</f>
        <v>1522.6548479999997</v>
      </c>
      <c r="R23" s="31">
        <v>0</v>
      </c>
      <c r="S23" s="29">
        <f>E23+H23+K23</f>
        <v>0</v>
      </c>
      <c r="T23" s="25">
        <f>Q23+S23</f>
        <v>1522.6548479999997</v>
      </c>
    </row>
    <row r="24" spans="1:20">
      <c r="A24" s="24" t="s">
        <v>214</v>
      </c>
      <c r="B24" s="27">
        <v>16.12</v>
      </c>
      <c r="C24" s="29">
        <f>B24*0.03</f>
        <v>0.48360000000000003</v>
      </c>
      <c r="D24" s="29">
        <f>C24*P24*2080</f>
        <v>1005.888</v>
      </c>
      <c r="E24" s="29">
        <f>C24*R24*2080</f>
        <v>0</v>
      </c>
      <c r="F24" s="29">
        <f>C24*0.0675</f>
        <v>3.2643000000000005E-2</v>
      </c>
      <c r="G24" s="29">
        <f>F24*P24*2080</f>
        <v>67.897440000000017</v>
      </c>
      <c r="H24" s="29">
        <f>F24*R24*2080</f>
        <v>0</v>
      </c>
      <c r="I24" s="29">
        <f>C24*0.0765</f>
        <v>3.6995400000000005E-2</v>
      </c>
      <c r="J24" s="29">
        <f>I24*P24*2080</f>
        <v>76.950432000000006</v>
      </c>
      <c r="K24" s="29">
        <f>I24*R24*2080</f>
        <v>0</v>
      </c>
      <c r="L24" s="29"/>
      <c r="M24" s="29">
        <f>C24+F24+I24</f>
        <v>0.55323840000000002</v>
      </c>
      <c r="N24" s="29"/>
      <c r="O24" s="29">
        <f>(C24+F24+I24)*2080</f>
        <v>1150.735872</v>
      </c>
      <c r="P24" s="30">
        <v>1</v>
      </c>
      <c r="Q24" s="25">
        <f>D24+G24+J24</f>
        <v>1150.7358720000002</v>
      </c>
      <c r="R24" s="31">
        <v>0</v>
      </c>
      <c r="S24" s="29">
        <f>E24+H24+K24</f>
        <v>0</v>
      </c>
      <c r="T24" s="25">
        <f>Q24+S24</f>
        <v>1150.7358720000002</v>
      </c>
    </row>
    <row r="25" spans="1:20">
      <c r="A25" s="24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4"/>
      <c r="Q25" s="25"/>
      <c r="R25" s="24"/>
      <c r="S25" s="24"/>
      <c r="T25" s="24"/>
    </row>
    <row r="26" spans="1:20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</row>
    <row r="27" spans="1:20">
      <c r="A27" s="24"/>
      <c r="B27" s="29">
        <f t="shared" ref="B27:K27" si="14">SUM(B7:B26)</f>
        <v>353.56</v>
      </c>
      <c r="C27" s="29">
        <f t="shared" si="14"/>
        <v>8.1768000000000001</v>
      </c>
      <c r="D27" s="29">
        <f t="shared" si="14"/>
        <v>11536.803408000002</v>
      </c>
      <c r="E27" s="29">
        <f t="shared" si="14"/>
        <v>5470.9405919999999</v>
      </c>
      <c r="F27" s="29">
        <f t="shared" si="14"/>
        <v>0.63823604999999994</v>
      </c>
      <c r="G27" s="29">
        <f t="shared" si="14"/>
        <v>958.24249403999988</v>
      </c>
      <c r="H27" s="29">
        <f t="shared" si="14"/>
        <v>369.28848995999999</v>
      </c>
      <c r="I27" s="29">
        <f t="shared" si="14"/>
        <v>0.62552519999999989</v>
      </c>
      <c r="J27" s="29">
        <f t="shared" si="14"/>
        <v>882.56546071199978</v>
      </c>
      <c r="K27" s="29">
        <f t="shared" si="14"/>
        <v>418.52695528799995</v>
      </c>
      <c r="L27" s="29"/>
      <c r="M27" s="29">
        <f>SUM(M7:M26)</f>
        <v>9.4405612499999982</v>
      </c>
      <c r="N27" s="29"/>
      <c r="O27" s="29">
        <f>SUM(O7:O26)</f>
        <v>19636.367399999999</v>
      </c>
      <c r="P27" s="24"/>
      <c r="Q27" s="25">
        <f>SUM(Q7:Q26)</f>
        <v>13377.611362751999</v>
      </c>
      <c r="R27" s="24"/>
      <c r="S27" s="29">
        <f>SUM(S7:S26)</f>
        <v>6258.7560372480002</v>
      </c>
      <c r="T27" s="25">
        <f>S27+Q27</f>
        <v>19636.367399999999</v>
      </c>
    </row>
    <row r="28" spans="1:20">
      <c r="A28" s="24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4"/>
      <c r="Q28" s="25"/>
      <c r="R28" s="24"/>
      <c r="S28" s="24"/>
      <c r="T28" s="24"/>
    </row>
    <row r="29" spans="1:20">
      <c r="A29" s="24" t="s">
        <v>228</v>
      </c>
      <c r="B29" s="29"/>
      <c r="C29" s="29">
        <f>C27/12</f>
        <v>0.68140000000000001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f>M27/12</f>
        <v>0.78671343749999989</v>
      </c>
      <c r="N29" s="29"/>
      <c r="O29" s="29"/>
      <c r="P29" s="24"/>
      <c r="Q29" s="25"/>
      <c r="R29" s="24"/>
      <c r="S29" s="24"/>
      <c r="T29" s="24"/>
    </row>
    <row r="30" spans="1:20">
      <c r="A30" s="24" t="s">
        <v>229</v>
      </c>
      <c r="B30" s="29"/>
      <c r="C30" s="33">
        <f>C29*2080</f>
        <v>1417.3119999999999</v>
      </c>
      <c r="D30" s="29"/>
      <c r="E30" s="29"/>
      <c r="F30" s="29"/>
      <c r="G30" s="29"/>
      <c r="H30" s="29"/>
      <c r="I30" s="29"/>
      <c r="J30" s="29"/>
      <c r="K30" s="29"/>
      <c r="L30" s="29"/>
      <c r="M30" s="29">
        <f>M29*2080</f>
        <v>1636.3639499999997</v>
      </c>
      <c r="N30" s="29"/>
      <c r="O30" s="29"/>
      <c r="P30" s="24"/>
      <c r="Q30" s="25"/>
      <c r="R30" s="24"/>
      <c r="S30" s="24"/>
      <c r="T30" s="24"/>
    </row>
    <row r="31" spans="1:20">
      <c r="A31" s="2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4"/>
      <c r="Q31" s="24"/>
      <c r="R31" s="24"/>
      <c r="S31" s="24"/>
      <c r="T31" s="24"/>
    </row>
    <row r="32" spans="1:20">
      <c r="A32" s="24"/>
      <c r="B32" s="29"/>
      <c r="C32" s="29"/>
      <c r="D32" s="29"/>
      <c r="E32" s="29"/>
      <c r="F32" s="29"/>
      <c r="G32" s="29"/>
      <c r="H32" s="29"/>
      <c r="I32" s="29" t="s">
        <v>215</v>
      </c>
      <c r="J32" s="29"/>
      <c r="K32" s="29"/>
      <c r="L32" s="29"/>
      <c r="M32" s="29">
        <f>Q27</f>
        <v>13377.611362751999</v>
      </c>
      <c r="N32" s="29"/>
      <c r="O32" s="29"/>
      <c r="P32" s="24"/>
      <c r="Q32" s="24"/>
      <c r="R32" s="24"/>
      <c r="S32" s="24"/>
      <c r="T32" s="24"/>
    </row>
    <row r="33" spans="1:20">
      <c r="A33" s="24"/>
      <c r="B33" s="29"/>
      <c r="C33" s="29"/>
      <c r="D33" s="29"/>
      <c r="E33" s="29"/>
      <c r="F33" s="29"/>
      <c r="G33" s="29"/>
      <c r="H33" s="29"/>
      <c r="I33" s="29" t="s">
        <v>216</v>
      </c>
      <c r="J33" s="29"/>
      <c r="K33" s="29"/>
      <c r="L33" s="29"/>
      <c r="M33" s="34">
        <f>-(C23+C24)*2080</f>
        <v>-2336.88</v>
      </c>
      <c r="N33" s="29"/>
      <c r="O33" s="29"/>
      <c r="P33" s="24"/>
      <c r="Q33" s="24"/>
      <c r="R33" s="24"/>
      <c r="S33" s="24"/>
      <c r="T33" s="24"/>
    </row>
    <row r="34" spans="1:20">
      <c r="A34" s="35"/>
      <c r="B34" s="29"/>
      <c r="C34" s="29"/>
      <c r="D34" s="29"/>
      <c r="E34" s="29"/>
      <c r="F34" s="29"/>
      <c r="G34" s="29"/>
      <c r="H34" s="29"/>
      <c r="I34" s="29" t="s">
        <v>217</v>
      </c>
      <c r="J34" s="29"/>
      <c r="K34" s="29"/>
      <c r="L34" s="29"/>
      <c r="M34" s="29">
        <f>SUM(M32:M33)</f>
        <v>11040.731362751998</v>
      </c>
      <c r="N34" s="29"/>
      <c r="O34" s="29"/>
      <c r="P34" s="24"/>
      <c r="Q34" s="24"/>
      <c r="R34" s="24"/>
      <c r="S34" s="24"/>
      <c r="T34" s="24"/>
    </row>
    <row r="35" spans="1:20">
      <c r="A35" s="24"/>
      <c r="B35" s="29"/>
      <c r="C35" s="29"/>
      <c r="D35" s="29"/>
      <c r="E35" s="29"/>
      <c r="F35" s="29"/>
      <c r="G35" s="29"/>
      <c r="H35" s="29"/>
      <c r="I35" s="29" t="s">
        <v>218</v>
      </c>
      <c r="J35" s="29"/>
      <c r="K35" s="29"/>
      <c r="L35" s="29"/>
      <c r="M35" s="29">
        <f>S27</f>
        <v>6258.7560372480002</v>
      </c>
      <c r="N35" s="29"/>
      <c r="O35" s="29"/>
      <c r="P35" s="24"/>
      <c r="Q35" s="24"/>
      <c r="R35" s="24"/>
      <c r="S35" s="24"/>
      <c r="T35" s="24"/>
    </row>
  </sheetData>
  <mergeCells count="1">
    <mergeCell ref="A1:T1"/>
  </mergeCells>
  <pageMargins left="0.7" right="0.7" top="0.75" bottom="0.75" header="0.3" footer="0.3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>
      <selection sqref="A1:T35"/>
    </sheetView>
  </sheetViews>
  <sheetFormatPr defaultRowHeight="15"/>
  <cols>
    <col min="1" max="1" width="15.42578125" customWidth="1"/>
    <col min="12" max="12" width="4" customWidth="1"/>
    <col min="13" max="13" width="10" bestFit="1" customWidth="1"/>
    <col min="14" max="14" width="2.85546875" customWidth="1"/>
    <col min="17" max="17" width="10.42578125" customWidth="1"/>
    <col min="20" max="20" width="12" customWidth="1"/>
  </cols>
  <sheetData>
    <row r="1" spans="1:20" ht="15.75">
      <c r="A1" s="46" t="s">
        <v>231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4"/>
      <c r="S2" s="24"/>
      <c r="T2" s="24"/>
    </row>
    <row r="3" spans="1:2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4"/>
      <c r="S3" s="24"/>
      <c r="T3" s="24"/>
    </row>
    <row r="4" spans="1:20">
      <c r="A4" s="24"/>
      <c r="B4" s="40" t="s">
        <v>189</v>
      </c>
      <c r="C4" s="41" t="s">
        <v>5</v>
      </c>
      <c r="D4" s="40" t="s">
        <v>190</v>
      </c>
      <c r="E4" s="40" t="s">
        <v>191</v>
      </c>
      <c r="F4" s="40" t="s">
        <v>192</v>
      </c>
      <c r="G4" s="40" t="s">
        <v>190</v>
      </c>
      <c r="H4" s="40" t="s">
        <v>191</v>
      </c>
      <c r="I4" s="40" t="s">
        <v>193</v>
      </c>
      <c r="J4" s="40" t="s">
        <v>190</v>
      </c>
      <c r="K4" s="40" t="s">
        <v>191</v>
      </c>
      <c r="L4" s="23"/>
      <c r="M4" s="23" t="s">
        <v>194</v>
      </c>
      <c r="N4" s="23"/>
      <c r="O4" s="40" t="s">
        <v>195</v>
      </c>
      <c r="P4" s="40" t="s">
        <v>196</v>
      </c>
      <c r="Q4" s="42" t="s">
        <v>197</v>
      </c>
      <c r="R4" s="40" t="s">
        <v>196</v>
      </c>
      <c r="S4" s="40" t="s">
        <v>197</v>
      </c>
      <c r="T4" s="40" t="s">
        <v>197</v>
      </c>
    </row>
    <row r="5" spans="1:20">
      <c r="A5" s="24"/>
      <c r="B5" s="40" t="s">
        <v>198</v>
      </c>
      <c r="C5" s="40" t="s">
        <v>187</v>
      </c>
      <c r="D5" s="40" t="s">
        <v>199</v>
      </c>
      <c r="E5" s="40" t="s">
        <v>199</v>
      </c>
      <c r="F5" s="40" t="s">
        <v>200</v>
      </c>
      <c r="G5" s="40" t="s">
        <v>199</v>
      </c>
      <c r="H5" s="40" t="s">
        <v>199</v>
      </c>
      <c r="I5" s="40" t="s">
        <v>201</v>
      </c>
      <c r="J5" s="40" t="s">
        <v>199</v>
      </c>
      <c r="K5" s="40" t="s">
        <v>199</v>
      </c>
      <c r="L5" s="23"/>
      <c r="M5" s="23" t="s">
        <v>230</v>
      </c>
      <c r="N5" s="23"/>
      <c r="O5" s="40" t="s">
        <v>202</v>
      </c>
      <c r="P5" s="40" t="s">
        <v>190</v>
      </c>
      <c r="Q5" s="42" t="s">
        <v>190</v>
      </c>
      <c r="R5" s="40" t="s">
        <v>186</v>
      </c>
      <c r="S5" s="40" t="s">
        <v>186</v>
      </c>
      <c r="T5" s="40" t="s">
        <v>188</v>
      </c>
    </row>
    <row r="6" spans="1:2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4"/>
      <c r="S6" s="24"/>
      <c r="T6" s="24"/>
    </row>
    <row r="7" spans="1:20">
      <c r="A7" s="24" t="s">
        <v>203</v>
      </c>
      <c r="B7" s="27">
        <v>31.45</v>
      </c>
      <c r="C7" s="28">
        <f>B7*0.025</f>
        <v>0.78625</v>
      </c>
      <c r="D7" s="29">
        <f>C7*P7*2080</f>
        <v>866.76200000000006</v>
      </c>
      <c r="E7" s="29">
        <f>C7*R7*2080</f>
        <v>768.63799999999992</v>
      </c>
      <c r="F7" s="29">
        <f>C7*0.0675</f>
        <v>5.3071875000000004E-2</v>
      </c>
      <c r="G7" s="29">
        <f>F7*P7*2080</f>
        <v>58.506435000000003</v>
      </c>
      <c r="H7" s="29">
        <f>F7*R7*2080</f>
        <v>51.883065000000002</v>
      </c>
      <c r="I7" s="29">
        <f>C7*0.0765</f>
        <v>6.0148124999999997E-2</v>
      </c>
      <c r="J7" s="29">
        <f>I7*P7*2080</f>
        <v>66.307293000000001</v>
      </c>
      <c r="K7" s="29">
        <f>I7*R7*2080</f>
        <v>58.800806999999992</v>
      </c>
      <c r="L7" s="29"/>
      <c r="M7" s="29">
        <f>C7+F7+I7</f>
        <v>0.89946999999999999</v>
      </c>
      <c r="N7" s="29"/>
      <c r="O7" s="29">
        <f>(C7+F7+I7)*2080</f>
        <v>1870.8976</v>
      </c>
      <c r="P7" s="30">
        <v>0.53</v>
      </c>
      <c r="Q7" s="25">
        <f>D7+G7+J7</f>
        <v>991.57572800000003</v>
      </c>
      <c r="R7" s="30">
        <v>0.47</v>
      </c>
      <c r="S7" s="29">
        <f>E7+H7+K7</f>
        <v>879.32187199999987</v>
      </c>
      <c r="T7" s="25">
        <f>Q7+S7</f>
        <v>1870.8975999999998</v>
      </c>
    </row>
    <row r="8" spans="1:20">
      <c r="A8" s="26" t="s">
        <v>204</v>
      </c>
      <c r="B8" s="27">
        <v>18.75</v>
      </c>
      <c r="C8" s="29">
        <f>B8*0.025</f>
        <v>0.46875</v>
      </c>
      <c r="D8" s="29">
        <f>C8*P8*2080</f>
        <v>146.25</v>
      </c>
      <c r="E8" s="29">
        <f>C8*R8*2080</f>
        <v>828.75</v>
      </c>
      <c r="F8" s="29">
        <f>C8*0.0675</f>
        <v>3.1640625000000006E-2</v>
      </c>
      <c r="G8" s="29">
        <f>F8*P8*2080</f>
        <v>9.8718750000000011</v>
      </c>
      <c r="H8" s="29">
        <f>F8*R8*2080</f>
        <v>55.940625000000004</v>
      </c>
      <c r="I8" s="29">
        <f>C8*0.0765</f>
        <v>3.5859374999999999E-2</v>
      </c>
      <c r="J8" s="29">
        <f>I8*P8*2080</f>
        <v>11.188124999999999</v>
      </c>
      <c r="K8" s="29">
        <f>I8*R8*2080</f>
        <v>63.399374999999999</v>
      </c>
      <c r="L8" s="29"/>
      <c r="M8" s="29">
        <f>C8+F8+I8</f>
        <v>0.53625</v>
      </c>
      <c r="N8" s="29"/>
      <c r="O8" s="29">
        <f>(C8+F8+I8)*2080</f>
        <v>1115.4000000000001</v>
      </c>
      <c r="P8" s="30">
        <v>0.15</v>
      </c>
      <c r="Q8" s="25">
        <f>D8+G8+J8</f>
        <v>167.31</v>
      </c>
      <c r="R8" s="30">
        <v>0.85</v>
      </c>
      <c r="S8" s="29">
        <f>E8+H8+K8</f>
        <v>948.08999999999992</v>
      </c>
      <c r="T8" s="25">
        <f>Q8+S8</f>
        <v>1115.3999999999999</v>
      </c>
    </row>
    <row r="9" spans="1:20">
      <c r="A9" s="24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4"/>
      <c r="Q9" s="25"/>
      <c r="R9" s="24"/>
      <c r="S9" s="24"/>
      <c r="T9" s="24"/>
    </row>
    <row r="10" spans="1:20">
      <c r="A10" s="26" t="s">
        <v>205</v>
      </c>
      <c r="B10" s="27">
        <v>31.45</v>
      </c>
      <c r="C10" s="28">
        <f>B10*0.025</f>
        <v>0.78625</v>
      </c>
      <c r="D10" s="29">
        <f>C10*P10*2080</f>
        <v>1635.4</v>
      </c>
      <c r="E10" s="29">
        <f>C10*R10*2080</f>
        <v>0</v>
      </c>
      <c r="F10" s="29">
        <f>C10*0.1174</f>
        <v>9.2305750000000006E-2</v>
      </c>
      <c r="G10" s="29">
        <f>F10*P10*2080</f>
        <v>191.99596000000003</v>
      </c>
      <c r="H10" s="29">
        <f>F10*R10*2080</f>
        <v>0</v>
      </c>
      <c r="I10" s="29">
        <f>C10*0.0765</f>
        <v>6.0148124999999997E-2</v>
      </c>
      <c r="J10" s="29">
        <f>I10*P10*2080</f>
        <v>125.10809999999999</v>
      </c>
      <c r="K10" s="29">
        <f>I10*R10*2080</f>
        <v>0</v>
      </c>
      <c r="L10" s="29"/>
      <c r="M10" s="29">
        <f>C10+F10+I10</f>
        <v>0.93870387499999997</v>
      </c>
      <c r="N10" s="29"/>
      <c r="O10" s="29">
        <f>(C10+F10+I10)*2080</f>
        <v>1952.50406</v>
      </c>
      <c r="P10" s="30">
        <v>1</v>
      </c>
      <c r="Q10" s="25">
        <f>D10+G10+J10</f>
        <v>1952.50406</v>
      </c>
      <c r="R10" s="31">
        <v>0</v>
      </c>
      <c r="S10" s="29">
        <f>E10+H10+K10</f>
        <v>0</v>
      </c>
      <c r="T10" s="25">
        <f>Q10+S10</f>
        <v>1952.50406</v>
      </c>
    </row>
    <row r="11" spans="1:20">
      <c r="A11" s="26" t="s">
        <v>206</v>
      </c>
      <c r="B11" s="27">
        <v>26.2</v>
      </c>
      <c r="C11" s="28">
        <f>B11*0.025</f>
        <v>0.65500000000000003</v>
      </c>
      <c r="D11" s="29">
        <f>C11*P11*2080</f>
        <v>1362.4</v>
      </c>
      <c r="E11" s="29">
        <f>C11*R11*2080</f>
        <v>0</v>
      </c>
      <c r="F11" s="29">
        <f>C11*0.1174</f>
        <v>7.6897000000000007E-2</v>
      </c>
      <c r="G11" s="29">
        <f>F11*P11*2080</f>
        <v>159.94576000000001</v>
      </c>
      <c r="H11" s="29">
        <f>F11*R11*2080</f>
        <v>0</v>
      </c>
      <c r="I11" s="29">
        <f>C11*0.0765</f>
        <v>5.0107499999999999E-2</v>
      </c>
      <c r="J11" s="29">
        <f>I11*P11*2080</f>
        <v>104.2236</v>
      </c>
      <c r="K11" s="29">
        <f>I11*R11*2080</f>
        <v>0</v>
      </c>
      <c r="L11" s="29"/>
      <c r="M11" s="29">
        <f>C11+F11+I11</f>
        <v>0.78200449999999999</v>
      </c>
      <c r="N11" s="29"/>
      <c r="O11" s="29">
        <f>(C11+F11+I11)*2080</f>
        <v>1626.56936</v>
      </c>
      <c r="P11" s="30">
        <v>1</v>
      </c>
      <c r="Q11" s="25">
        <f>D11+G11+J11</f>
        <v>1626.5693600000002</v>
      </c>
      <c r="R11" s="31">
        <v>0</v>
      </c>
      <c r="S11" s="29">
        <f>E11+H11+K11</f>
        <v>0</v>
      </c>
      <c r="T11" s="25">
        <f>Q11+S11</f>
        <v>1626.5693600000002</v>
      </c>
    </row>
    <row r="12" spans="1:20">
      <c r="A12" s="26" t="s">
        <v>207</v>
      </c>
      <c r="B12" s="27">
        <v>23</v>
      </c>
      <c r="C12" s="29">
        <v>0</v>
      </c>
      <c r="D12" s="29">
        <f>C12*P12*2080</f>
        <v>0</v>
      </c>
      <c r="E12" s="29">
        <f>C12*R12*2080</f>
        <v>0</v>
      </c>
      <c r="F12" s="29">
        <f>C12*0.1174</f>
        <v>0</v>
      </c>
      <c r="G12" s="29">
        <f>F12*P12*2080</f>
        <v>0</v>
      </c>
      <c r="H12" s="29">
        <f>F12*R12*2080</f>
        <v>0</v>
      </c>
      <c r="I12" s="29">
        <f>C12*0.0765</f>
        <v>0</v>
      </c>
      <c r="J12" s="29">
        <f>I12*P12*2080</f>
        <v>0</v>
      </c>
      <c r="K12" s="29">
        <f>I12*R12*2080</f>
        <v>0</v>
      </c>
      <c r="L12" s="29"/>
      <c r="M12" s="29">
        <f>C12+F12+I12</f>
        <v>0</v>
      </c>
      <c r="N12" s="29"/>
      <c r="O12" s="29">
        <f>(C12+F12+I12)*2080</f>
        <v>0</v>
      </c>
      <c r="P12" s="30">
        <v>1</v>
      </c>
      <c r="Q12" s="25">
        <f>D12+G12+J12</f>
        <v>0</v>
      </c>
      <c r="R12" s="31">
        <v>0</v>
      </c>
      <c r="S12" s="29">
        <f>E12+H12+K12</f>
        <v>0</v>
      </c>
      <c r="T12" s="25">
        <f>Q12+S12</f>
        <v>0</v>
      </c>
    </row>
    <row r="13" spans="1:20">
      <c r="A13" s="24" t="s">
        <v>236</v>
      </c>
      <c r="B13" s="27">
        <v>23</v>
      </c>
      <c r="C13" s="29">
        <v>0</v>
      </c>
      <c r="D13" s="29">
        <f>C13*P13*2080</f>
        <v>0</v>
      </c>
      <c r="E13" s="29">
        <f>C13*R13*2080</f>
        <v>0</v>
      </c>
      <c r="F13" s="29">
        <f>C13*0.1174</f>
        <v>0</v>
      </c>
      <c r="G13" s="29">
        <f>F13*P13*2080</f>
        <v>0</v>
      </c>
      <c r="H13" s="29">
        <f>F13*R13*2080</f>
        <v>0</v>
      </c>
      <c r="I13" s="29">
        <f>C13*0.0765</f>
        <v>0</v>
      </c>
      <c r="J13" s="29">
        <f>I13*P13*2080</f>
        <v>0</v>
      </c>
      <c r="K13" s="29">
        <f>I13*R13*2080</f>
        <v>0</v>
      </c>
      <c r="L13" s="29"/>
      <c r="M13" s="29">
        <f>C13+F13+I13</f>
        <v>0</v>
      </c>
      <c r="N13" s="29"/>
      <c r="O13" s="29">
        <f>(C13+F13+I13)*2080</f>
        <v>0</v>
      </c>
      <c r="P13" s="30">
        <v>1</v>
      </c>
      <c r="Q13" s="25">
        <f>D13+G13+J13</f>
        <v>0</v>
      </c>
      <c r="R13" s="31">
        <v>0</v>
      </c>
      <c r="S13" s="29">
        <f>E13+H13+K13</f>
        <v>0</v>
      </c>
      <c r="T13" s="25">
        <f>Q13+S13</f>
        <v>0</v>
      </c>
    </row>
    <row r="14" spans="1:20">
      <c r="A14" s="24"/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4"/>
      <c r="Q14" s="25"/>
      <c r="R14" s="24"/>
      <c r="S14" s="24"/>
      <c r="T14" s="24"/>
    </row>
    <row r="15" spans="1:20">
      <c r="A15" s="26" t="s">
        <v>208</v>
      </c>
      <c r="B15" s="27">
        <v>31.45</v>
      </c>
      <c r="C15" s="29">
        <f>B15*0.025</f>
        <v>0.78625</v>
      </c>
      <c r="D15" s="29">
        <f t="shared" ref="D15:D20" si="0">C15*P15*2080</f>
        <v>1112.0720000000001</v>
      </c>
      <c r="E15" s="29">
        <f t="shared" ref="E15:E20" si="1">C15*R15*2080</f>
        <v>523.32799999999997</v>
      </c>
      <c r="F15" s="29">
        <f t="shared" ref="F15:F20" si="2">C15*0.0675</f>
        <v>5.3071875000000004E-2</v>
      </c>
      <c r="G15" s="27">
        <f t="shared" ref="G15:G20" si="3">F15*P15*2080</f>
        <v>75.06486000000001</v>
      </c>
      <c r="H15" s="29">
        <f t="shared" ref="H15:H20" si="4">F15*R15*2080</f>
        <v>35.324640000000002</v>
      </c>
      <c r="I15" s="29">
        <f t="shared" ref="I15:I20" si="5">C15*0.0765</f>
        <v>6.0148124999999997E-2</v>
      </c>
      <c r="J15" s="27">
        <f t="shared" ref="J15:J20" si="6">I15*P15*2080</f>
        <v>85.073508000000004</v>
      </c>
      <c r="K15" s="29">
        <f t="shared" ref="K15:K20" si="7">I15*R15*2080</f>
        <v>40.034591999999996</v>
      </c>
      <c r="L15" s="29"/>
      <c r="M15" s="29">
        <f t="shared" ref="M15:M20" si="8">C15+F15+I15</f>
        <v>0.89946999999999999</v>
      </c>
      <c r="N15" s="29"/>
      <c r="O15" s="29">
        <f t="shared" ref="O15:O20" si="9">(C15+F15+I15)*2080</f>
        <v>1870.8976</v>
      </c>
      <c r="P15" s="30">
        <v>0.68</v>
      </c>
      <c r="Q15" s="25">
        <f t="shared" ref="Q15:Q20" si="10">D15+G15+J15</f>
        <v>1272.210368</v>
      </c>
      <c r="R15" s="30">
        <v>0.32</v>
      </c>
      <c r="S15" s="29">
        <f t="shared" ref="S15:S20" si="11">E15+H15+K15</f>
        <v>598.68723199999999</v>
      </c>
      <c r="T15" s="25">
        <f t="shared" ref="T15:T20" si="12">Q15+S15</f>
        <v>1870.8976</v>
      </c>
    </row>
    <row r="16" spans="1:20">
      <c r="A16" s="26" t="s">
        <v>237</v>
      </c>
      <c r="B16" s="27">
        <v>35</v>
      </c>
      <c r="C16" s="29">
        <v>0</v>
      </c>
      <c r="D16" s="29">
        <f t="shared" si="0"/>
        <v>0</v>
      </c>
      <c r="E16" s="29">
        <f t="shared" si="1"/>
        <v>0</v>
      </c>
      <c r="F16" s="29">
        <f t="shared" si="2"/>
        <v>0</v>
      </c>
      <c r="G16" s="29">
        <f t="shared" si="3"/>
        <v>0</v>
      </c>
      <c r="H16" s="29">
        <f t="shared" si="4"/>
        <v>0</v>
      </c>
      <c r="I16" s="29">
        <f t="shared" si="5"/>
        <v>0</v>
      </c>
      <c r="J16" s="29">
        <f t="shared" si="6"/>
        <v>0</v>
      </c>
      <c r="K16" s="29">
        <f t="shared" si="7"/>
        <v>0</v>
      </c>
      <c r="L16" s="29"/>
      <c r="M16" s="29">
        <f t="shared" si="8"/>
        <v>0</v>
      </c>
      <c r="N16" s="29"/>
      <c r="O16" s="29">
        <f t="shared" si="9"/>
        <v>0</v>
      </c>
      <c r="P16" s="30">
        <v>0.1</v>
      </c>
      <c r="Q16" s="25">
        <f t="shared" si="10"/>
        <v>0</v>
      </c>
      <c r="R16" s="30">
        <v>0.9</v>
      </c>
      <c r="S16" s="29">
        <f t="shared" si="11"/>
        <v>0</v>
      </c>
      <c r="T16" s="25">
        <f t="shared" si="12"/>
        <v>0</v>
      </c>
    </row>
    <row r="17" spans="1:20">
      <c r="A17" s="24" t="s">
        <v>209</v>
      </c>
      <c r="B17" s="27">
        <v>22.42</v>
      </c>
      <c r="C17" s="29">
        <f>B17*0.025</f>
        <v>0.56050000000000011</v>
      </c>
      <c r="D17" s="29">
        <f t="shared" si="0"/>
        <v>116.58400000000003</v>
      </c>
      <c r="E17" s="29">
        <f t="shared" si="1"/>
        <v>1049.2560000000001</v>
      </c>
      <c r="F17" s="29">
        <f t="shared" si="2"/>
        <v>3.7833750000000013E-2</v>
      </c>
      <c r="G17" s="29">
        <f t="shared" si="3"/>
        <v>7.8694200000000034</v>
      </c>
      <c r="H17" s="29">
        <f t="shared" si="4"/>
        <v>70.824780000000032</v>
      </c>
      <c r="I17" s="29">
        <f t="shared" si="5"/>
        <v>4.2878250000000007E-2</v>
      </c>
      <c r="J17" s="29">
        <f t="shared" si="6"/>
        <v>8.9186760000000032</v>
      </c>
      <c r="K17" s="29">
        <f t="shared" si="7"/>
        <v>80.268084000000016</v>
      </c>
      <c r="L17" s="29"/>
      <c r="M17" s="29">
        <f t="shared" si="8"/>
        <v>0.64121200000000012</v>
      </c>
      <c r="N17" s="29"/>
      <c r="O17" s="29">
        <f t="shared" si="9"/>
        <v>1333.7209600000003</v>
      </c>
      <c r="P17" s="30">
        <v>0.1</v>
      </c>
      <c r="Q17" s="32">
        <f t="shared" si="10"/>
        <v>133.37209600000003</v>
      </c>
      <c r="R17" s="30">
        <v>0.9</v>
      </c>
      <c r="S17" s="29">
        <f t="shared" si="11"/>
        <v>1200.3488640000003</v>
      </c>
      <c r="T17" s="25">
        <f t="shared" si="12"/>
        <v>1333.7209600000003</v>
      </c>
    </row>
    <row r="18" spans="1:20">
      <c r="A18" s="24" t="s">
        <v>210</v>
      </c>
      <c r="B18" s="27">
        <v>20.399999999999999</v>
      </c>
      <c r="C18" s="29">
        <f>B18*0.025</f>
        <v>0.51</v>
      </c>
      <c r="D18" s="29">
        <f t="shared" si="0"/>
        <v>318.24</v>
      </c>
      <c r="E18" s="29">
        <f t="shared" si="1"/>
        <v>742.56</v>
      </c>
      <c r="F18" s="29">
        <f t="shared" si="2"/>
        <v>3.4425000000000004E-2</v>
      </c>
      <c r="G18" s="29">
        <f t="shared" si="3"/>
        <v>21.481200000000005</v>
      </c>
      <c r="H18" s="29">
        <f t="shared" si="4"/>
        <v>50.122800000000005</v>
      </c>
      <c r="I18" s="29">
        <f t="shared" si="5"/>
        <v>3.9015000000000001E-2</v>
      </c>
      <c r="J18" s="29">
        <f t="shared" si="6"/>
        <v>24.345359999999999</v>
      </c>
      <c r="K18" s="29">
        <f t="shared" si="7"/>
        <v>56.805839999999996</v>
      </c>
      <c r="L18" s="29"/>
      <c r="M18" s="29">
        <f t="shared" si="8"/>
        <v>0.58344000000000007</v>
      </c>
      <c r="N18" s="29"/>
      <c r="O18" s="29">
        <f t="shared" si="9"/>
        <v>1213.5552000000002</v>
      </c>
      <c r="P18" s="30">
        <v>0.3</v>
      </c>
      <c r="Q18" s="25">
        <f t="shared" si="10"/>
        <v>364.06655999999998</v>
      </c>
      <c r="R18" s="30">
        <v>0.7</v>
      </c>
      <c r="S18" s="29">
        <f t="shared" si="11"/>
        <v>849.48863999999992</v>
      </c>
      <c r="T18" s="25">
        <f t="shared" si="12"/>
        <v>1213.5551999999998</v>
      </c>
    </row>
    <row r="19" spans="1:20">
      <c r="A19" s="24" t="s">
        <v>211</v>
      </c>
      <c r="B19" s="27">
        <v>16.14</v>
      </c>
      <c r="C19" s="29">
        <f>B19*0.025</f>
        <v>0.40350000000000003</v>
      </c>
      <c r="D19" s="29">
        <f t="shared" si="0"/>
        <v>665.5490400000001</v>
      </c>
      <c r="E19" s="29">
        <f t="shared" si="1"/>
        <v>173.73096000000001</v>
      </c>
      <c r="F19" s="29">
        <f t="shared" si="2"/>
        <v>2.7236250000000004E-2</v>
      </c>
      <c r="G19" s="29">
        <f t="shared" si="3"/>
        <v>44.924560200000009</v>
      </c>
      <c r="H19" s="29">
        <f t="shared" si="4"/>
        <v>11.7268398</v>
      </c>
      <c r="I19" s="29">
        <f t="shared" si="5"/>
        <v>3.0867750000000003E-2</v>
      </c>
      <c r="J19" s="29">
        <f t="shared" si="6"/>
        <v>50.914501560000005</v>
      </c>
      <c r="K19" s="29">
        <f t="shared" si="7"/>
        <v>13.29041844</v>
      </c>
      <c r="L19" s="29"/>
      <c r="M19" s="29">
        <f t="shared" si="8"/>
        <v>0.46160400000000007</v>
      </c>
      <c r="N19" s="29"/>
      <c r="O19" s="29">
        <f t="shared" si="9"/>
        <v>960.13632000000018</v>
      </c>
      <c r="P19" s="30">
        <v>0.79300000000000004</v>
      </c>
      <c r="Q19" s="25">
        <f t="shared" si="10"/>
        <v>761.38810176000004</v>
      </c>
      <c r="R19" s="30">
        <v>0.20699999999999999</v>
      </c>
      <c r="S19" s="29">
        <f t="shared" si="11"/>
        <v>198.74821824</v>
      </c>
      <c r="T19" s="25">
        <f t="shared" si="12"/>
        <v>960.13632000000007</v>
      </c>
    </row>
    <row r="20" spans="1:20">
      <c r="A20" s="24" t="s">
        <v>212</v>
      </c>
      <c r="B20" s="27">
        <v>21.55</v>
      </c>
      <c r="C20" s="29">
        <f>B20*0.025</f>
        <v>0.53875000000000006</v>
      </c>
      <c r="D20" s="29">
        <f t="shared" si="0"/>
        <v>812.43500000000006</v>
      </c>
      <c r="E20" s="29">
        <f t="shared" si="1"/>
        <v>308.16500000000002</v>
      </c>
      <c r="F20" s="29">
        <f t="shared" si="2"/>
        <v>3.6365625000000006E-2</v>
      </c>
      <c r="G20" s="29">
        <f t="shared" si="3"/>
        <v>54.839362500000007</v>
      </c>
      <c r="H20" s="29">
        <f t="shared" si="4"/>
        <v>20.801137500000003</v>
      </c>
      <c r="I20" s="29">
        <f t="shared" si="5"/>
        <v>4.1214375000000004E-2</v>
      </c>
      <c r="J20" s="29">
        <f t="shared" si="6"/>
        <v>62.151277500000006</v>
      </c>
      <c r="K20" s="29">
        <f t="shared" si="7"/>
        <v>23.574622500000004</v>
      </c>
      <c r="L20" s="29"/>
      <c r="M20" s="29">
        <f t="shared" si="8"/>
        <v>0.61633000000000004</v>
      </c>
      <c r="N20" s="29"/>
      <c r="O20" s="29">
        <f t="shared" si="9"/>
        <v>1281.9664</v>
      </c>
      <c r="P20" s="30">
        <v>0.72499999999999998</v>
      </c>
      <c r="Q20" s="25">
        <f t="shared" si="10"/>
        <v>929.42564000000004</v>
      </c>
      <c r="R20" s="30">
        <v>0.27500000000000002</v>
      </c>
      <c r="S20" s="29">
        <f t="shared" si="11"/>
        <v>352.54075999999998</v>
      </c>
      <c r="T20" s="25">
        <f t="shared" si="12"/>
        <v>1281.9664</v>
      </c>
    </row>
    <row r="21" spans="1:20">
      <c r="A21" s="24" t="s">
        <v>238</v>
      </c>
      <c r="B21" s="27">
        <v>15.3</v>
      </c>
      <c r="C21" s="29">
        <f>B21*0.025</f>
        <v>0.38250000000000006</v>
      </c>
      <c r="D21" s="29">
        <f>C21*P21*2080</f>
        <v>630.91080000000011</v>
      </c>
      <c r="E21" s="29">
        <f>C21*R21*2080</f>
        <v>164.68920000000003</v>
      </c>
      <c r="F21" s="29">
        <f>C21*0.0675</f>
        <v>2.5818750000000005E-2</v>
      </c>
      <c r="G21" s="29">
        <f>F21*P21*2080</f>
        <v>42.586479000000004</v>
      </c>
      <c r="H21" s="29">
        <f>F21*R21*2080</f>
        <v>11.116521000000001</v>
      </c>
      <c r="I21" s="29">
        <f>C21*0.0765</f>
        <v>2.9261250000000003E-2</v>
      </c>
      <c r="J21" s="29">
        <f>I21*P21*2080</f>
        <v>48.264676200000004</v>
      </c>
      <c r="K21" s="29">
        <f>I21*R21*2080</f>
        <v>12.5987238</v>
      </c>
      <c r="L21" s="29"/>
      <c r="M21" s="29">
        <f>C21+F21+I21</f>
        <v>0.43758000000000008</v>
      </c>
      <c r="N21" s="29"/>
      <c r="O21" s="29">
        <f>(C21+F21+I21)*2080</f>
        <v>910.16640000000018</v>
      </c>
      <c r="P21" s="30">
        <v>0.79300000000000004</v>
      </c>
      <c r="Q21" s="25">
        <f>D21+G21+J21</f>
        <v>721.76195520000022</v>
      </c>
      <c r="R21" s="30">
        <v>0.20699999999999999</v>
      </c>
      <c r="S21" s="29">
        <f>E21+H21+K21</f>
        <v>188.40444480000002</v>
      </c>
      <c r="T21" s="25">
        <f>Q21+S21</f>
        <v>910.16640000000029</v>
      </c>
    </row>
    <row r="22" spans="1:20">
      <c r="A22" s="24"/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4"/>
      <c r="Q22" s="25"/>
      <c r="R22" s="24"/>
      <c r="S22" s="24"/>
      <c r="T22" s="24"/>
    </row>
    <row r="23" spans="1:20">
      <c r="A23" s="26" t="s">
        <v>213</v>
      </c>
      <c r="B23" s="27">
        <v>21.33</v>
      </c>
      <c r="C23" s="29">
        <f>B23*0.025</f>
        <v>0.53325</v>
      </c>
      <c r="D23" s="29">
        <f>C23*P23*2080</f>
        <v>1109.1600000000001</v>
      </c>
      <c r="E23" s="29">
        <f>C23*R23*2080</f>
        <v>0</v>
      </c>
      <c r="F23" s="29">
        <f>C23*0.0675</f>
        <v>3.5994375000000002E-2</v>
      </c>
      <c r="G23" s="29">
        <f>F23*P23*2080</f>
        <v>74.868300000000005</v>
      </c>
      <c r="H23" s="29">
        <f>F23*R23*2080</f>
        <v>0</v>
      </c>
      <c r="I23" s="29">
        <f>C23*0.0765</f>
        <v>4.0793625E-2</v>
      </c>
      <c r="J23" s="29">
        <f>I23*P23*2080</f>
        <v>84.850740000000002</v>
      </c>
      <c r="K23" s="29">
        <f>I23*R23*2080</f>
        <v>0</v>
      </c>
      <c r="L23" s="29"/>
      <c r="M23" s="29">
        <f>C23+F23+I23</f>
        <v>0.61003800000000008</v>
      </c>
      <c r="N23" s="29"/>
      <c r="O23" s="29">
        <f>(C23+F23+I23)*2080</f>
        <v>1268.8790400000003</v>
      </c>
      <c r="P23" s="30">
        <v>1</v>
      </c>
      <c r="Q23" s="25">
        <f>D23+G23+J23</f>
        <v>1268.8790400000003</v>
      </c>
      <c r="R23" s="31">
        <v>0</v>
      </c>
      <c r="S23" s="29">
        <f>E23+H23+K23</f>
        <v>0</v>
      </c>
      <c r="T23" s="25">
        <f>Q23+S23</f>
        <v>1268.8790400000003</v>
      </c>
    </row>
    <row r="24" spans="1:20">
      <c r="A24" s="24" t="s">
        <v>214</v>
      </c>
      <c r="B24" s="27">
        <v>16.12</v>
      </c>
      <c r="C24" s="29">
        <f>B24*0.025</f>
        <v>0.40300000000000002</v>
      </c>
      <c r="D24" s="29">
        <f>C24*P24*2080</f>
        <v>838.24</v>
      </c>
      <c r="E24" s="29">
        <f>C24*R24*2080</f>
        <v>0</v>
      </c>
      <c r="F24" s="29">
        <f>C24*0.0675</f>
        <v>2.7202500000000004E-2</v>
      </c>
      <c r="G24" s="29">
        <f>F24*P24*2080</f>
        <v>56.58120000000001</v>
      </c>
      <c r="H24" s="29">
        <f>F24*R24*2080</f>
        <v>0</v>
      </c>
      <c r="I24" s="29">
        <f>C24*0.0765</f>
        <v>3.0829500000000003E-2</v>
      </c>
      <c r="J24" s="29">
        <f>I24*P24*2080</f>
        <v>64.125360000000001</v>
      </c>
      <c r="K24" s="29">
        <f>I24*R24*2080</f>
        <v>0</v>
      </c>
      <c r="L24" s="29"/>
      <c r="M24" s="29">
        <f>C24+F24+I24</f>
        <v>0.46103200000000005</v>
      </c>
      <c r="N24" s="29"/>
      <c r="O24" s="29">
        <f>(C24+F24+I24)*2080</f>
        <v>958.94656000000009</v>
      </c>
      <c r="P24" s="30">
        <v>1</v>
      </c>
      <c r="Q24" s="25">
        <f>D24+G24+J24</f>
        <v>958.94655999999998</v>
      </c>
      <c r="R24" s="31">
        <v>0</v>
      </c>
      <c r="S24" s="29">
        <f>E24+H24+K24</f>
        <v>0</v>
      </c>
      <c r="T24" s="25">
        <f>Q24+S24</f>
        <v>958.94655999999998</v>
      </c>
    </row>
    <row r="25" spans="1:20">
      <c r="A25" s="24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4"/>
      <c r="Q25" s="25"/>
      <c r="R25" s="24"/>
      <c r="S25" s="24"/>
      <c r="T25" s="24"/>
    </row>
    <row r="26" spans="1:20">
      <c r="A26" s="2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</row>
    <row r="27" spans="1:20">
      <c r="A27" s="24"/>
      <c r="B27" s="29">
        <f t="shared" ref="B27:K27" si="13">SUM(B7:B26)</f>
        <v>353.56</v>
      </c>
      <c r="C27" s="29">
        <f t="shared" si="13"/>
        <v>6.8140000000000001</v>
      </c>
      <c r="D27" s="29">
        <f t="shared" si="13"/>
        <v>9614.0028399999992</v>
      </c>
      <c r="E27" s="29">
        <f t="shared" si="13"/>
        <v>4559.1171599999998</v>
      </c>
      <c r="F27" s="29">
        <f t="shared" si="13"/>
        <v>0.53186337500000003</v>
      </c>
      <c r="G27" s="29">
        <f t="shared" si="13"/>
        <v>798.53541170000005</v>
      </c>
      <c r="H27" s="29">
        <f t="shared" si="13"/>
        <v>307.74040829999996</v>
      </c>
      <c r="I27" s="29">
        <f t="shared" si="13"/>
        <v>0.52127100000000004</v>
      </c>
      <c r="J27" s="29">
        <f t="shared" si="13"/>
        <v>735.47121726000012</v>
      </c>
      <c r="K27" s="29">
        <f t="shared" si="13"/>
        <v>348.77246274000004</v>
      </c>
      <c r="L27" s="29"/>
      <c r="M27" s="29">
        <f>SUM(M7:M26)</f>
        <v>7.8671343750000027</v>
      </c>
      <c r="N27" s="29"/>
      <c r="O27" s="29">
        <f>SUM(O7:O26)</f>
        <v>16363.639500000001</v>
      </c>
      <c r="P27" s="24"/>
      <c r="Q27" s="25">
        <f>SUM(Q7:Q26)</f>
        <v>11148.009468959999</v>
      </c>
      <c r="R27" s="24"/>
      <c r="S27" s="29">
        <f>SUM(S7:S26)</f>
        <v>5215.6300310400002</v>
      </c>
      <c r="T27" s="25">
        <f>S27+Q27</f>
        <v>16363.639499999999</v>
      </c>
    </row>
    <row r="28" spans="1:20">
      <c r="A28" s="24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4"/>
      <c r="Q28" s="25"/>
      <c r="R28" s="24"/>
      <c r="S28" s="24"/>
      <c r="T28" s="24"/>
    </row>
    <row r="29" spans="1:20">
      <c r="A29" s="24" t="s">
        <v>228</v>
      </c>
      <c r="B29" s="29"/>
      <c r="C29" s="29">
        <f>C27/12</f>
        <v>0.5678333333333333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f>M27/12</f>
        <v>0.65559453125000022</v>
      </c>
      <c r="N29" s="29"/>
      <c r="O29" s="29"/>
      <c r="P29" s="24"/>
      <c r="Q29" s="25"/>
      <c r="R29" s="24"/>
      <c r="S29" s="24"/>
      <c r="T29" s="24"/>
    </row>
    <row r="30" spans="1:20">
      <c r="A30" s="24" t="s">
        <v>229</v>
      </c>
      <c r="B30" s="29"/>
      <c r="C30" s="33">
        <f>C29*2080</f>
        <v>1181.0933333333332</v>
      </c>
      <c r="D30" s="29"/>
      <c r="E30" s="29"/>
      <c r="F30" s="29"/>
      <c r="G30" s="29"/>
      <c r="H30" s="29"/>
      <c r="I30" s="29"/>
      <c r="J30" s="29"/>
      <c r="K30" s="29"/>
      <c r="L30" s="29"/>
      <c r="M30" s="29">
        <f>M29*2080</f>
        <v>1363.6366250000005</v>
      </c>
      <c r="N30" s="29"/>
      <c r="O30" s="29"/>
      <c r="P30" s="24"/>
      <c r="Q30" s="25"/>
      <c r="R30" s="24"/>
      <c r="S30" s="24"/>
      <c r="T30" s="24"/>
    </row>
    <row r="31" spans="1:20">
      <c r="A31" s="2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4"/>
      <c r="Q31" s="24"/>
      <c r="R31" s="24"/>
      <c r="S31" s="24"/>
      <c r="T31" s="24"/>
    </row>
    <row r="32" spans="1:20">
      <c r="A32" s="24"/>
      <c r="B32" s="29"/>
      <c r="C32" s="29"/>
      <c r="D32" s="29"/>
      <c r="E32" s="29"/>
      <c r="F32" s="29"/>
      <c r="G32" s="29"/>
      <c r="H32" s="29"/>
      <c r="I32" s="29" t="s">
        <v>215</v>
      </c>
      <c r="J32" s="29"/>
      <c r="K32" s="29"/>
      <c r="L32" s="29"/>
      <c r="M32" s="29">
        <f>Q27</f>
        <v>11148.009468959999</v>
      </c>
      <c r="N32" s="29"/>
      <c r="O32" s="29"/>
      <c r="P32" s="24"/>
      <c r="Q32" s="24"/>
      <c r="R32" s="24"/>
      <c r="S32" s="24"/>
      <c r="T32" s="24"/>
    </row>
    <row r="33" spans="1:20">
      <c r="A33" s="24"/>
      <c r="B33" s="29"/>
      <c r="C33" s="29"/>
      <c r="D33" s="29"/>
      <c r="E33" s="29"/>
      <c r="F33" s="29"/>
      <c r="G33" s="29"/>
      <c r="H33" s="29"/>
      <c r="I33" s="29" t="s">
        <v>216</v>
      </c>
      <c r="J33" s="29"/>
      <c r="K33" s="29"/>
      <c r="L33" s="29"/>
      <c r="M33" s="34">
        <f>-(C23+C24)*2080</f>
        <v>-1947.4</v>
      </c>
      <c r="N33" s="29"/>
      <c r="O33" s="29"/>
      <c r="P33" s="24"/>
      <c r="Q33" s="24"/>
      <c r="R33" s="24"/>
      <c r="S33" s="24"/>
      <c r="T33" s="24"/>
    </row>
    <row r="34" spans="1:20">
      <c r="A34" s="35"/>
      <c r="B34" s="29"/>
      <c r="C34" s="29"/>
      <c r="D34" s="29"/>
      <c r="E34" s="29"/>
      <c r="F34" s="29"/>
      <c r="G34" s="29"/>
      <c r="H34" s="29"/>
      <c r="I34" s="29" t="s">
        <v>217</v>
      </c>
      <c r="J34" s="29"/>
      <c r="K34" s="29"/>
      <c r="L34" s="29"/>
      <c r="M34" s="29">
        <f>SUM(M32:M33)</f>
        <v>9200.6094689599995</v>
      </c>
      <c r="N34" s="29"/>
      <c r="O34" s="29"/>
      <c r="P34" s="24"/>
      <c r="Q34" s="24"/>
      <c r="R34" s="24"/>
      <c r="S34" s="24"/>
      <c r="T34" s="24"/>
    </row>
    <row r="35" spans="1:20">
      <c r="A35" s="24"/>
      <c r="B35" s="29"/>
      <c r="C35" s="29"/>
      <c r="D35" s="29"/>
      <c r="E35" s="29"/>
      <c r="F35" s="29"/>
      <c r="G35" s="29"/>
      <c r="H35" s="29"/>
      <c r="I35" s="29" t="s">
        <v>218</v>
      </c>
      <c r="J35" s="29"/>
      <c r="K35" s="29"/>
      <c r="L35" s="29"/>
      <c r="M35" s="29">
        <f>S27</f>
        <v>5215.6300310400002</v>
      </c>
      <c r="N35" s="29"/>
      <c r="O35" s="29"/>
      <c r="P35" s="24"/>
      <c r="Q35" s="24"/>
      <c r="R35" s="24"/>
      <c r="S35" s="24"/>
      <c r="T35" s="24"/>
    </row>
  </sheetData>
  <mergeCells count="1">
    <mergeCell ref="A1:T1"/>
  </mergeCells>
  <pageMargins left="0.7" right="0.7" top="0.75" bottom="0.75" header="0.3" footer="0.3"/>
  <pageSetup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>
      <selection activeCell="O21" sqref="O21"/>
    </sheetView>
  </sheetViews>
  <sheetFormatPr defaultRowHeight="15"/>
  <cols>
    <col min="1" max="1" width="15.85546875" customWidth="1"/>
    <col min="12" max="12" width="4.140625" customWidth="1"/>
    <col min="13" max="13" width="10" bestFit="1" customWidth="1"/>
    <col min="14" max="14" width="3.85546875" customWidth="1"/>
    <col min="17" max="17" width="11.140625" customWidth="1"/>
    <col min="20" max="20" width="13.7109375" customWidth="1"/>
  </cols>
  <sheetData>
    <row r="1" spans="1:20" ht="15.75">
      <c r="A1" s="46" t="s">
        <v>232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4"/>
      <c r="S3" s="24"/>
      <c r="T3" s="24"/>
    </row>
    <row r="4" spans="1:20">
      <c r="A4" s="24"/>
      <c r="B4" s="40" t="s">
        <v>189</v>
      </c>
      <c r="C4" s="41" t="s">
        <v>5</v>
      </c>
      <c r="D4" s="40" t="s">
        <v>190</v>
      </c>
      <c r="E4" s="40" t="s">
        <v>191</v>
      </c>
      <c r="F4" s="40" t="s">
        <v>192</v>
      </c>
      <c r="G4" s="40" t="s">
        <v>190</v>
      </c>
      <c r="H4" s="40" t="s">
        <v>191</v>
      </c>
      <c r="I4" s="40" t="s">
        <v>193</v>
      </c>
      <c r="J4" s="40" t="s">
        <v>190</v>
      </c>
      <c r="K4" s="40" t="s">
        <v>191</v>
      </c>
      <c r="L4" s="23"/>
      <c r="M4" s="23" t="s">
        <v>194</v>
      </c>
      <c r="N4" s="23"/>
      <c r="O4" s="40" t="s">
        <v>195</v>
      </c>
      <c r="P4" s="40" t="s">
        <v>196</v>
      </c>
      <c r="Q4" s="42" t="s">
        <v>197</v>
      </c>
      <c r="R4" s="40" t="s">
        <v>196</v>
      </c>
      <c r="S4" s="40" t="s">
        <v>197</v>
      </c>
      <c r="T4" s="40" t="s">
        <v>197</v>
      </c>
    </row>
    <row r="5" spans="1:20">
      <c r="A5" s="24"/>
      <c r="B5" s="40" t="s">
        <v>198</v>
      </c>
      <c r="C5" s="40" t="s">
        <v>187</v>
      </c>
      <c r="D5" s="40" t="s">
        <v>199</v>
      </c>
      <c r="E5" s="40" t="s">
        <v>199</v>
      </c>
      <c r="F5" s="40" t="s">
        <v>200</v>
      </c>
      <c r="G5" s="40" t="s">
        <v>199</v>
      </c>
      <c r="H5" s="40" t="s">
        <v>199</v>
      </c>
      <c r="I5" s="40" t="s">
        <v>201</v>
      </c>
      <c r="J5" s="40" t="s">
        <v>199</v>
      </c>
      <c r="K5" s="40" t="s">
        <v>199</v>
      </c>
      <c r="L5" s="23"/>
      <c r="M5" s="23" t="s">
        <v>230</v>
      </c>
      <c r="N5" s="23"/>
      <c r="O5" s="40" t="s">
        <v>202</v>
      </c>
      <c r="P5" s="40" t="s">
        <v>190</v>
      </c>
      <c r="Q5" s="42" t="s">
        <v>190</v>
      </c>
      <c r="R5" s="40" t="s">
        <v>186</v>
      </c>
      <c r="S5" s="40" t="s">
        <v>186</v>
      </c>
      <c r="T5" s="40" t="s">
        <v>188</v>
      </c>
    </row>
    <row r="6" spans="1:2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  <c r="R6" s="24"/>
      <c r="S6" s="24"/>
      <c r="T6" s="24"/>
    </row>
    <row r="7" spans="1:20">
      <c r="A7" s="24" t="s">
        <v>219</v>
      </c>
      <c r="B7" s="29">
        <v>31.45</v>
      </c>
      <c r="C7" s="36">
        <f>B7*0.02</f>
        <v>0.629</v>
      </c>
      <c r="D7" s="29">
        <f>C7*P7*2080</f>
        <v>693.40959999999995</v>
      </c>
      <c r="E7" s="29">
        <f>C7*R7*2080</f>
        <v>614.91039999999998</v>
      </c>
      <c r="F7" s="29">
        <f>C7*0.0675</f>
        <v>4.2457500000000002E-2</v>
      </c>
      <c r="G7" s="29">
        <f>F7*P7*2080</f>
        <v>46.805148000000003</v>
      </c>
      <c r="H7" s="29">
        <f>F7*R7*2080</f>
        <v>41.506452000000003</v>
      </c>
      <c r="I7" s="29">
        <f>C7*0.0765</f>
        <v>4.8118500000000002E-2</v>
      </c>
      <c r="J7" s="29">
        <f>I7*P7*2080</f>
        <v>53.045834400000004</v>
      </c>
      <c r="K7" s="29">
        <f>I7*R7*2080</f>
        <v>47.040645599999998</v>
      </c>
      <c r="L7" s="29"/>
      <c r="M7" s="29">
        <f>C7+F7+I7</f>
        <v>0.71957599999999999</v>
      </c>
      <c r="N7" s="29"/>
      <c r="O7" s="29">
        <f>(C7+F7+I7)*2080</f>
        <v>1496.7180800000001</v>
      </c>
      <c r="P7" s="30">
        <v>0.53</v>
      </c>
      <c r="Q7" s="25">
        <f>D7+G7+J7</f>
        <v>793.26058239999998</v>
      </c>
      <c r="R7" s="30">
        <v>0.47</v>
      </c>
      <c r="S7" s="29">
        <f>E7+H7+K7</f>
        <v>703.4574975999999</v>
      </c>
      <c r="T7" s="25">
        <f>Q7+S7</f>
        <v>1496.7180799999999</v>
      </c>
    </row>
    <row r="8" spans="1:20">
      <c r="A8" s="26" t="s">
        <v>220</v>
      </c>
      <c r="B8" s="29">
        <v>18.75</v>
      </c>
      <c r="C8" s="36">
        <f>B8*0.02</f>
        <v>0.375</v>
      </c>
      <c r="D8" s="29">
        <f>C8*P8*2080</f>
        <v>116.99999999999999</v>
      </c>
      <c r="E8" s="29">
        <f>C8*R8*2080</f>
        <v>663</v>
      </c>
      <c r="F8" s="29">
        <f>C8*0.0675</f>
        <v>2.5312500000000002E-2</v>
      </c>
      <c r="G8" s="29">
        <f>F8*P8*2080</f>
        <v>7.8975</v>
      </c>
      <c r="H8" s="29">
        <f>F8*R8*2080</f>
        <v>44.752499999999998</v>
      </c>
      <c r="I8" s="29">
        <f>C8*0.0765</f>
        <v>2.8687499999999998E-2</v>
      </c>
      <c r="J8" s="29">
        <f>I8*P8*2080</f>
        <v>8.9504999999999999</v>
      </c>
      <c r="K8" s="29">
        <f>I8*R8*2080</f>
        <v>50.719499999999989</v>
      </c>
      <c r="L8" s="29"/>
      <c r="M8" s="29">
        <f>C8+F8+I8</f>
        <v>0.42899999999999999</v>
      </c>
      <c r="N8" s="29"/>
      <c r="O8" s="29">
        <f>(C8+F8+I8)*2080</f>
        <v>892.31999999999994</v>
      </c>
      <c r="P8" s="30">
        <v>0.15</v>
      </c>
      <c r="Q8" s="25">
        <f>D8+G8+J8</f>
        <v>133.84799999999998</v>
      </c>
      <c r="R8" s="30">
        <v>0.85</v>
      </c>
      <c r="S8" s="29">
        <f>E8+H8+K8</f>
        <v>758.47200000000009</v>
      </c>
      <c r="T8" s="25">
        <f>Q8+S8</f>
        <v>892.32</v>
      </c>
    </row>
    <row r="9" spans="1:20">
      <c r="A9" s="24"/>
      <c r="B9" s="29"/>
      <c r="C9" s="3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4"/>
      <c r="Q9" s="25"/>
      <c r="R9" s="24"/>
      <c r="S9" s="24"/>
      <c r="T9" s="24"/>
    </row>
    <row r="10" spans="1:20">
      <c r="A10" s="26" t="s">
        <v>205</v>
      </c>
      <c r="B10" s="29">
        <v>31.45</v>
      </c>
      <c r="C10" s="36">
        <f>B10*0.02</f>
        <v>0.629</v>
      </c>
      <c r="D10" s="29">
        <f>C10*P10*2080</f>
        <v>1308.32</v>
      </c>
      <c r="E10" s="29">
        <f>C10*R10*2080</f>
        <v>0</v>
      </c>
      <c r="F10" s="29">
        <f>C10*0.1174</f>
        <v>7.3844599999999996E-2</v>
      </c>
      <c r="G10" s="29">
        <f>F10*P10*2080</f>
        <v>153.596768</v>
      </c>
      <c r="H10" s="29">
        <f>F10*R10*2080</f>
        <v>0</v>
      </c>
      <c r="I10" s="29">
        <f>C10*0.0765</f>
        <v>4.8118500000000002E-2</v>
      </c>
      <c r="J10" s="29">
        <f>I10*P10*2080</f>
        <v>100.08648000000001</v>
      </c>
      <c r="K10" s="29">
        <f>I10*R10*2080</f>
        <v>0</v>
      </c>
      <c r="L10" s="29"/>
      <c r="M10" s="29">
        <f>C10+F10+I10</f>
        <v>0.75096309999999999</v>
      </c>
      <c r="N10" s="29"/>
      <c r="O10" s="29">
        <f>(C10+F10+I10)*2080</f>
        <v>1562.003248</v>
      </c>
      <c r="P10" s="30">
        <v>1</v>
      </c>
      <c r="Q10" s="25">
        <f>D10+G10+J10</f>
        <v>1562.003248</v>
      </c>
      <c r="R10" s="31">
        <v>0</v>
      </c>
      <c r="S10" s="29">
        <f>E10+H10+K10</f>
        <v>0</v>
      </c>
      <c r="T10" s="25">
        <f>Q10+S10</f>
        <v>1562.003248</v>
      </c>
    </row>
    <row r="11" spans="1:20">
      <c r="A11" s="26" t="s">
        <v>206</v>
      </c>
      <c r="B11" s="29">
        <v>26.2</v>
      </c>
      <c r="C11" s="36">
        <f>B11*0.02</f>
        <v>0.52400000000000002</v>
      </c>
      <c r="D11" s="29">
        <f>C11*P11*2080</f>
        <v>1089.92</v>
      </c>
      <c r="E11" s="29">
        <f>C11*R11*2080</f>
        <v>0</v>
      </c>
      <c r="F11" s="29">
        <f>C11*0.1174</f>
        <v>6.1517600000000006E-2</v>
      </c>
      <c r="G11" s="29">
        <f>F11*P11*2080</f>
        <v>127.95660800000002</v>
      </c>
      <c r="H11" s="29">
        <f>F11*R11*2080</f>
        <v>0</v>
      </c>
      <c r="I11" s="29">
        <f>C11*0.0765</f>
        <v>4.0086000000000004E-2</v>
      </c>
      <c r="J11" s="29">
        <f>I11*P11*2080</f>
        <v>83.378880000000009</v>
      </c>
      <c r="K11" s="29">
        <f>I11*R11*2080</f>
        <v>0</v>
      </c>
      <c r="L11" s="29"/>
      <c r="M11" s="29">
        <f>C11+F11+I11</f>
        <v>0.62560359999999993</v>
      </c>
      <c r="N11" s="29"/>
      <c r="O11" s="29">
        <f>(C11+F11+I11)*2080</f>
        <v>1301.2554879999998</v>
      </c>
      <c r="P11" s="30">
        <v>1</v>
      </c>
      <c r="Q11" s="25">
        <f>D11+G11+J11</f>
        <v>1301.255488</v>
      </c>
      <c r="R11" s="31">
        <v>0</v>
      </c>
      <c r="S11" s="29">
        <f>E11+H11+K11</f>
        <v>0</v>
      </c>
      <c r="T11" s="25">
        <f>Q11+S11</f>
        <v>1301.255488</v>
      </c>
    </row>
    <row r="12" spans="1:20">
      <c r="A12" s="26" t="s">
        <v>207</v>
      </c>
      <c r="B12" s="29">
        <v>23</v>
      </c>
      <c r="C12" s="36">
        <v>0</v>
      </c>
      <c r="D12" s="29">
        <f>C12*P12*2080</f>
        <v>0</v>
      </c>
      <c r="E12" s="29">
        <f>C12*R12*2080</f>
        <v>0</v>
      </c>
      <c r="F12" s="29">
        <f>C12*0.1174</f>
        <v>0</v>
      </c>
      <c r="G12" s="29">
        <f>F12*P12*2080</f>
        <v>0</v>
      </c>
      <c r="H12" s="29">
        <f>F12*R12*2080</f>
        <v>0</v>
      </c>
      <c r="I12" s="29">
        <f>C12*0.0765</f>
        <v>0</v>
      </c>
      <c r="J12" s="29">
        <f>I12*P12*2080</f>
        <v>0</v>
      </c>
      <c r="K12" s="29">
        <f>I12*R12*2080</f>
        <v>0</v>
      </c>
      <c r="L12" s="29"/>
      <c r="M12" s="29">
        <f>C12+F12+I12</f>
        <v>0</v>
      </c>
      <c r="N12" s="29"/>
      <c r="O12" s="29">
        <f>(C12+F12+I12)*2080</f>
        <v>0</v>
      </c>
      <c r="P12" s="30">
        <v>1</v>
      </c>
      <c r="Q12" s="25">
        <f>D12+G12+J12</f>
        <v>0</v>
      </c>
      <c r="R12" s="31">
        <v>0</v>
      </c>
      <c r="S12" s="29">
        <f>E12+H12+K12</f>
        <v>0</v>
      </c>
      <c r="T12" s="25">
        <f>Q12+S12</f>
        <v>0</v>
      </c>
    </row>
    <row r="13" spans="1:20">
      <c r="A13" s="24" t="s">
        <v>236</v>
      </c>
      <c r="B13" s="29">
        <v>23</v>
      </c>
      <c r="C13" s="36">
        <v>0</v>
      </c>
      <c r="D13" s="29">
        <f>C13*P13*2080</f>
        <v>0</v>
      </c>
      <c r="E13" s="29">
        <f>C13*R13*2080</f>
        <v>0</v>
      </c>
      <c r="F13" s="29">
        <f>C13*0.1174</f>
        <v>0</v>
      </c>
      <c r="G13" s="29">
        <f>F13*P13*2080</f>
        <v>0</v>
      </c>
      <c r="H13" s="29">
        <f>F13*R13*2080</f>
        <v>0</v>
      </c>
      <c r="I13" s="29">
        <f>C13*0.0765</f>
        <v>0</v>
      </c>
      <c r="J13" s="29">
        <f>I13*P13*2080</f>
        <v>0</v>
      </c>
      <c r="K13" s="29">
        <f>I13*R13*2080</f>
        <v>0</v>
      </c>
      <c r="L13" s="29"/>
      <c r="M13" s="29">
        <f>C13+F13+I13</f>
        <v>0</v>
      </c>
      <c r="N13" s="29"/>
      <c r="O13" s="29">
        <f>(C13+F13+I13)*2080</f>
        <v>0</v>
      </c>
      <c r="P13" s="30">
        <v>1</v>
      </c>
      <c r="Q13" s="25">
        <f>D13+G13+J13</f>
        <v>0</v>
      </c>
      <c r="R13" s="31">
        <v>0</v>
      </c>
      <c r="S13" s="29">
        <f>E13+H13+K13</f>
        <v>0</v>
      </c>
      <c r="T13" s="25">
        <f>Q13+S13</f>
        <v>0</v>
      </c>
    </row>
    <row r="14" spans="1:20">
      <c r="A14" s="24"/>
      <c r="B14" s="29"/>
      <c r="C14" s="3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4"/>
      <c r="Q14" s="25"/>
      <c r="R14" s="24"/>
      <c r="S14" s="24"/>
      <c r="T14" s="24"/>
    </row>
    <row r="15" spans="1:20">
      <c r="A15" s="26" t="s">
        <v>208</v>
      </c>
      <c r="B15" s="29">
        <v>31.45</v>
      </c>
      <c r="C15" s="36">
        <f>B15*0.02</f>
        <v>0.629</v>
      </c>
      <c r="D15" s="29">
        <f t="shared" ref="D15:D20" si="0">C15*P15*2080</f>
        <v>889.65760000000012</v>
      </c>
      <c r="E15" s="29">
        <f t="shared" ref="E15:E20" si="1">C15*R15*2080</f>
        <v>418.66240000000005</v>
      </c>
      <c r="F15" s="29">
        <f t="shared" ref="F15:F20" si="2">C15*0.0675</f>
        <v>4.2457500000000002E-2</v>
      </c>
      <c r="G15" s="27">
        <f t="shared" ref="G15:G20" si="3">F15*P15*2080</f>
        <v>60.051888000000005</v>
      </c>
      <c r="H15" s="29">
        <f t="shared" ref="H15:H20" si="4">F15*R15*2080</f>
        <v>28.259712</v>
      </c>
      <c r="I15" s="29">
        <f t="shared" ref="I15:I20" si="5">C15*0.0765</f>
        <v>4.8118500000000002E-2</v>
      </c>
      <c r="J15" s="27">
        <f t="shared" ref="J15:J20" si="6">I15*P15*2080</f>
        <v>68.058806400000009</v>
      </c>
      <c r="K15" s="29">
        <f t="shared" ref="K15:K20" si="7">I15*R15*2080</f>
        <v>32.0276736</v>
      </c>
      <c r="L15" s="29"/>
      <c r="M15" s="29">
        <f t="shared" ref="M15:M20" si="8">C15+F15+I15</f>
        <v>0.71957599999999999</v>
      </c>
      <c r="N15" s="29"/>
      <c r="O15" s="29">
        <f t="shared" ref="O15:O20" si="9">(C15+F15+I15)*2080</f>
        <v>1496.7180800000001</v>
      </c>
      <c r="P15" s="30">
        <v>0.68</v>
      </c>
      <c r="Q15" s="25">
        <f t="shared" ref="Q15:Q20" si="10">D15+G15+J15</f>
        <v>1017.7682944000001</v>
      </c>
      <c r="R15" s="30">
        <v>0.32</v>
      </c>
      <c r="S15" s="29">
        <f t="shared" ref="S15:S20" si="11">E15+H15+K15</f>
        <v>478.94978560000004</v>
      </c>
      <c r="T15" s="25">
        <f t="shared" ref="T15:T20" si="12">Q15+S15</f>
        <v>1496.7180800000001</v>
      </c>
    </row>
    <row r="16" spans="1:20">
      <c r="A16" s="26" t="s">
        <v>237</v>
      </c>
      <c r="B16" s="29">
        <v>35</v>
      </c>
      <c r="C16" s="36">
        <v>0</v>
      </c>
      <c r="D16" s="29">
        <f t="shared" si="0"/>
        <v>0</v>
      </c>
      <c r="E16" s="29">
        <f t="shared" si="1"/>
        <v>0</v>
      </c>
      <c r="F16" s="29">
        <f t="shared" si="2"/>
        <v>0</v>
      </c>
      <c r="G16" s="29">
        <f t="shared" si="3"/>
        <v>0</v>
      </c>
      <c r="H16" s="29">
        <f t="shared" si="4"/>
        <v>0</v>
      </c>
      <c r="I16" s="29">
        <f t="shared" si="5"/>
        <v>0</v>
      </c>
      <c r="J16" s="29">
        <f t="shared" si="6"/>
        <v>0</v>
      </c>
      <c r="K16" s="29">
        <f t="shared" si="7"/>
        <v>0</v>
      </c>
      <c r="L16" s="29"/>
      <c r="M16" s="29">
        <f t="shared" si="8"/>
        <v>0</v>
      </c>
      <c r="N16" s="29"/>
      <c r="O16" s="29">
        <f t="shared" si="9"/>
        <v>0</v>
      </c>
      <c r="P16" s="30">
        <v>0.1</v>
      </c>
      <c r="Q16" s="25">
        <f t="shared" si="10"/>
        <v>0</v>
      </c>
      <c r="R16" s="30">
        <v>0.9</v>
      </c>
      <c r="S16" s="29">
        <f t="shared" si="11"/>
        <v>0</v>
      </c>
      <c r="T16" s="25">
        <f t="shared" si="12"/>
        <v>0</v>
      </c>
    </row>
    <row r="17" spans="1:20">
      <c r="A17" s="24" t="s">
        <v>209</v>
      </c>
      <c r="B17" s="29">
        <v>22.42</v>
      </c>
      <c r="C17" s="29">
        <f>B17*0.02</f>
        <v>0.44840000000000002</v>
      </c>
      <c r="D17" s="29">
        <f t="shared" si="0"/>
        <v>93.267200000000017</v>
      </c>
      <c r="E17" s="29">
        <f t="shared" si="1"/>
        <v>839.40480000000002</v>
      </c>
      <c r="F17" s="29">
        <f t="shared" si="2"/>
        <v>3.0267000000000002E-2</v>
      </c>
      <c r="G17" s="29">
        <f t="shared" si="3"/>
        <v>6.2955360000000002</v>
      </c>
      <c r="H17" s="29">
        <f t="shared" si="4"/>
        <v>56.659824000000008</v>
      </c>
      <c r="I17" s="29">
        <f t="shared" si="5"/>
        <v>3.4302600000000003E-2</v>
      </c>
      <c r="J17" s="29">
        <f t="shared" si="6"/>
        <v>7.1349408000000007</v>
      </c>
      <c r="K17" s="29">
        <f t="shared" si="7"/>
        <v>64.214467200000001</v>
      </c>
      <c r="L17" s="29"/>
      <c r="M17" s="29">
        <f t="shared" si="8"/>
        <v>0.51296960000000003</v>
      </c>
      <c r="N17" s="29"/>
      <c r="O17" s="29">
        <f t="shared" si="9"/>
        <v>1066.976768</v>
      </c>
      <c r="P17" s="30">
        <v>0.1</v>
      </c>
      <c r="Q17" s="32">
        <f t="shared" si="10"/>
        <v>106.69767680000001</v>
      </c>
      <c r="R17" s="30">
        <v>0.9</v>
      </c>
      <c r="S17" s="29">
        <f t="shared" si="11"/>
        <v>960.27909120000004</v>
      </c>
      <c r="T17" s="25">
        <f t="shared" si="12"/>
        <v>1066.976768</v>
      </c>
    </row>
    <row r="18" spans="1:20">
      <c r="A18" s="24" t="s">
        <v>210</v>
      </c>
      <c r="B18" s="29">
        <v>20.399999999999999</v>
      </c>
      <c r="C18" s="29">
        <f>B18*0.02</f>
        <v>0.40799999999999997</v>
      </c>
      <c r="D18" s="29">
        <f t="shared" si="0"/>
        <v>254.59199999999996</v>
      </c>
      <c r="E18" s="29">
        <f t="shared" si="1"/>
        <v>594.04799999999989</v>
      </c>
      <c r="F18" s="29">
        <f t="shared" si="2"/>
        <v>2.7539999999999999E-2</v>
      </c>
      <c r="G18" s="29">
        <f t="shared" si="3"/>
        <v>17.184959999999997</v>
      </c>
      <c r="H18" s="29">
        <f t="shared" si="4"/>
        <v>40.09823999999999</v>
      </c>
      <c r="I18" s="29">
        <f t="shared" si="5"/>
        <v>3.1211999999999997E-2</v>
      </c>
      <c r="J18" s="29">
        <f t="shared" si="6"/>
        <v>19.476287999999997</v>
      </c>
      <c r="K18" s="29">
        <f t="shared" si="7"/>
        <v>45.444671999999997</v>
      </c>
      <c r="L18" s="29"/>
      <c r="M18" s="29">
        <f t="shared" si="8"/>
        <v>0.466752</v>
      </c>
      <c r="N18" s="29"/>
      <c r="O18" s="29">
        <f t="shared" si="9"/>
        <v>970.84415999999999</v>
      </c>
      <c r="P18" s="30">
        <v>0.3</v>
      </c>
      <c r="Q18" s="25">
        <f t="shared" si="10"/>
        <v>291.25324799999999</v>
      </c>
      <c r="R18" s="30">
        <v>0.7</v>
      </c>
      <c r="S18" s="29">
        <f t="shared" si="11"/>
        <v>679.59091199999989</v>
      </c>
      <c r="T18" s="25">
        <f t="shared" si="12"/>
        <v>970.84415999999987</v>
      </c>
    </row>
    <row r="19" spans="1:20">
      <c r="A19" s="24" t="s">
        <v>211</v>
      </c>
      <c r="B19" s="29">
        <v>16.14</v>
      </c>
      <c r="C19" s="29">
        <f>B19*0.02</f>
        <v>0.32280000000000003</v>
      </c>
      <c r="D19" s="29">
        <f t="shared" si="0"/>
        <v>532.43923200000006</v>
      </c>
      <c r="E19" s="29">
        <f t="shared" si="1"/>
        <v>138.984768</v>
      </c>
      <c r="F19" s="29">
        <f t="shared" si="2"/>
        <v>2.1789000000000003E-2</v>
      </c>
      <c r="G19" s="29">
        <f t="shared" si="3"/>
        <v>35.939648160000004</v>
      </c>
      <c r="H19" s="29">
        <f t="shared" si="4"/>
        <v>9.3814718399999997</v>
      </c>
      <c r="I19" s="29">
        <f t="shared" si="5"/>
        <v>2.4694200000000003E-2</v>
      </c>
      <c r="J19" s="29">
        <f t="shared" si="6"/>
        <v>40.731601248000011</v>
      </c>
      <c r="K19" s="29">
        <f t="shared" si="7"/>
        <v>10.632334752</v>
      </c>
      <c r="L19" s="29"/>
      <c r="M19" s="29">
        <f t="shared" si="8"/>
        <v>0.36928320000000003</v>
      </c>
      <c r="N19" s="29"/>
      <c r="O19" s="29">
        <f t="shared" si="9"/>
        <v>768.10905600000012</v>
      </c>
      <c r="P19" s="30">
        <v>0.79300000000000004</v>
      </c>
      <c r="Q19" s="25">
        <f t="shared" si="10"/>
        <v>609.11048140800017</v>
      </c>
      <c r="R19" s="30">
        <v>0.20699999999999999</v>
      </c>
      <c r="S19" s="29">
        <f t="shared" si="11"/>
        <v>158.99857459199998</v>
      </c>
      <c r="T19" s="25">
        <f t="shared" si="12"/>
        <v>768.10905600000012</v>
      </c>
    </row>
    <row r="20" spans="1:20">
      <c r="A20" s="24" t="s">
        <v>212</v>
      </c>
      <c r="B20" s="29">
        <v>21.55</v>
      </c>
      <c r="C20" s="29">
        <f>B20*0.02</f>
        <v>0.43100000000000005</v>
      </c>
      <c r="D20" s="29">
        <f t="shared" si="0"/>
        <v>649.94799999999998</v>
      </c>
      <c r="E20" s="29">
        <f t="shared" si="1"/>
        <v>246.53200000000004</v>
      </c>
      <c r="F20" s="29">
        <f t="shared" si="2"/>
        <v>2.9092500000000004E-2</v>
      </c>
      <c r="G20" s="29">
        <f t="shared" si="3"/>
        <v>43.871490000000001</v>
      </c>
      <c r="H20" s="29">
        <f t="shared" si="4"/>
        <v>16.640910000000005</v>
      </c>
      <c r="I20" s="29">
        <f t="shared" si="5"/>
        <v>3.2971500000000001E-2</v>
      </c>
      <c r="J20" s="29">
        <f t="shared" si="6"/>
        <v>49.721022000000005</v>
      </c>
      <c r="K20" s="29">
        <f t="shared" si="7"/>
        <v>18.859698000000002</v>
      </c>
      <c r="L20" s="29"/>
      <c r="M20" s="29">
        <f t="shared" si="8"/>
        <v>0.49306400000000006</v>
      </c>
      <c r="N20" s="29"/>
      <c r="O20" s="29">
        <f t="shared" si="9"/>
        <v>1025.57312</v>
      </c>
      <c r="P20" s="30">
        <v>0.72499999999999998</v>
      </c>
      <c r="Q20" s="25">
        <f t="shared" si="10"/>
        <v>743.54051200000004</v>
      </c>
      <c r="R20" s="30">
        <v>0.27500000000000002</v>
      </c>
      <c r="S20" s="29">
        <f t="shared" si="11"/>
        <v>282.03260800000004</v>
      </c>
      <c r="T20" s="25">
        <f t="shared" si="12"/>
        <v>1025.57312</v>
      </c>
    </row>
    <row r="21" spans="1:20">
      <c r="A21" s="24" t="s">
        <v>238</v>
      </c>
      <c r="B21" s="29">
        <v>15.3</v>
      </c>
      <c r="C21" s="29">
        <f>B21*0.02</f>
        <v>0.30599999999999999</v>
      </c>
      <c r="D21" s="29">
        <f>C21*P21*2080</f>
        <v>504.72864000000004</v>
      </c>
      <c r="E21" s="29">
        <f>C21*R21*2080</f>
        <v>131.75135999999998</v>
      </c>
      <c r="F21" s="29">
        <f>C21*0.0675</f>
        <v>2.0655E-2</v>
      </c>
      <c r="G21" s="29">
        <f>F21*P21*2080</f>
        <v>34.069183200000005</v>
      </c>
      <c r="H21" s="29">
        <f>F21*R21*2080</f>
        <v>8.8932168000000011</v>
      </c>
      <c r="I21" s="29">
        <f>C21*0.0765</f>
        <v>2.3408999999999999E-2</v>
      </c>
      <c r="J21" s="29">
        <f>I21*P21*2080</f>
        <v>38.611740959999999</v>
      </c>
      <c r="K21" s="29">
        <f>I21*R21*2080</f>
        <v>10.078979039999998</v>
      </c>
      <c r="L21" s="29"/>
      <c r="M21" s="29">
        <f>C21+F21+I21</f>
        <v>0.35006399999999999</v>
      </c>
      <c r="N21" s="29"/>
      <c r="O21" s="29">
        <f>(C21+F21+I21)*2080</f>
        <v>728.13311999999996</v>
      </c>
      <c r="P21" s="30">
        <v>0.79300000000000004</v>
      </c>
      <c r="Q21" s="25">
        <f>D21+G21+J21</f>
        <v>577.40956416000006</v>
      </c>
      <c r="R21" s="30">
        <v>0.20699999999999999</v>
      </c>
      <c r="S21" s="29">
        <f>E21+H21+K21</f>
        <v>150.72355583999999</v>
      </c>
      <c r="T21" s="25">
        <f>Q21+S21</f>
        <v>728.13312000000008</v>
      </c>
    </row>
    <row r="22" spans="1:20">
      <c r="A22" s="2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4"/>
      <c r="Q22" s="25"/>
      <c r="R22" s="24"/>
      <c r="S22" s="24"/>
      <c r="T22" s="24"/>
    </row>
    <row r="23" spans="1:20">
      <c r="A23" s="26" t="s">
        <v>213</v>
      </c>
      <c r="B23" s="29">
        <v>21.33</v>
      </c>
      <c r="C23" s="29">
        <f>B23*0.02</f>
        <v>0.42659999999999998</v>
      </c>
      <c r="D23" s="29">
        <f>C23*P23*2080</f>
        <v>887.32799999999997</v>
      </c>
      <c r="E23" s="29">
        <f>C23*R23*2080</f>
        <v>0</v>
      </c>
      <c r="F23" s="29">
        <f>C23*0.0675</f>
        <v>2.8795500000000002E-2</v>
      </c>
      <c r="G23" s="29">
        <f>F23*P23*2080</f>
        <v>59.894640000000003</v>
      </c>
      <c r="H23" s="29">
        <f>F23*R23*2080</f>
        <v>0</v>
      </c>
      <c r="I23" s="29">
        <f>C23*0.0765</f>
        <v>3.2634899999999994E-2</v>
      </c>
      <c r="J23" s="29">
        <f>I23*P23*2080</f>
        <v>67.880591999999993</v>
      </c>
      <c r="K23" s="29">
        <f>I23*R23*2080</f>
        <v>0</v>
      </c>
      <c r="L23" s="29"/>
      <c r="M23" s="29">
        <f>C23+F23+I23</f>
        <v>0.48803039999999998</v>
      </c>
      <c r="N23" s="29"/>
      <c r="O23" s="29">
        <f>(C23+F23+I23)*2080</f>
        <v>1015.1032319999999</v>
      </c>
      <c r="P23" s="30">
        <v>1</v>
      </c>
      <c r="Q23" s="25">
        <f>D23+G23+J23</f>
        <v>1015.1032319999999</v>
      </c>
      <c r="R23" s="31">
        <v>0</v>
      </c>
      <c r="S23" s="29">
        <f>E23+H23+K23</f>
        <v>0</v>
      </c>
      <c r="T23" s="25">
        <f>Q23+S23</f>
        <v>1015.1032319999999</v>
      </c>
    </row>
    <row r="24" spans="1:20">
      <c r="A24" s="24" t="s">
        <v>214</v>
      </c>
      <c r="B24" s="29">
        <v>16.12</v>
      </c>
      <c r="C24" s="29">
        <f>B24*0.02</f>
        <v>0.32240000000000002</v>
      </c>
      <c r="D24" s="29">
        <f>C24*P24*2080</f>
        <v>670.5920000000001</v>
      </c>
      <c r="E24" s="29">
        <f>C24*R24*2080</f>
        <v>0</v>
      </c>
      <c r="F24" s="29">
        <f>C24*0.0675</f>
        <v>2.1762000000000004E-2</v>
      </c>
      <c r="G24" s="29">
        <f>F24*P24*2080</f>
        <v>45.264960000000009</v>
      </c>
      <c r="H24" s="29">
        <f>F24*R24*2080</f>
        <v>0</v>
      </c>
      <c r="I24" s="29">
        <f>C24*0.0765</f>
        <v>2.4663600000000001E-2</v>
      </c>
      <c r="J24" s="29">
        <f>I24*P24*2080</f>
        <v>51.300288000000002</v>
      </c>
      <c r="K24" s="29">
        <f>I24*R24*2080</f>
        <v>0</v>
      </c>
      <c r="L24" s="29"/>
      <c r="M24" s="29">
        <f>C24+F24+I24</f>
        <v>0.36882560000000003</v>
      </c>
      <c r="N24" s="29"/>
      <c r="O24" s="29">
        <f>(C24+F24+I24)*2080</f>
        <v>767.1572480000001</v>
      </c>
      <c r="P24" s="30">
        <v>1</v>
      </c>
      <c r="Q24" s="25">
        <f>D24+G24+J24</f>
        <v>767.1572480000001</v>
      </c>
      <c r="R24" s="31">
        <v>0</v>
      </c>
      <c r="S24" s="29">
        <f>E24+H24+K24</f>
        <v>0</v>
      </c>
      <c r="T24" s="25">
        <f>Q24+S24</f>
        <v>767.1572480000001</v>
      </c>
    </row>
    <row r="25" spans="1:20">
      <c r="A25" s="2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4"/>
      <c r="Q25" s="25"/>
      <c r="R25" s="24"/>
      <c r="S25" s="24"/>
      <c r="T25" s="24"/>
    </row>
    <row r="27" spans="1:20">
      <c r="A27" s="2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4"/>
      <c r="Q27" s="25"/>
      <c r="R27" s="24"/>
      <c r="S27" s="24"/>
      <c r="T27" s="24"/>
    </row>
    <row r="28" spans="1:20">
      <c r="A28" s="24"/>
      <c r="B28" s="29">
        <f t="shared" ref="B28:K28" si="13">SUM(B7:B27)</f>
        <v>353.56</v>
      </c>
      <c r="C28" s="29">
        <f t="shared" si="13"/>
        <v>5.4512</v>
      </c>
      <c r="D28" s="29">
        <f t="shared" si="13"/>
        <v>7691.2022720000004</v>
      </c>
      <c r="E28" s="29">
        <f t="shared" si="13"/>
        <v>3647.2937279999996</v>
      </c>
      <c r="F28" s="29">
        <f t="shared" si="13"/>
        <v>0.42549070000000005</v>
      </c>
      <c r="G28" s="29">
        <f t="shared" si="13"/>
        <v>638.82832936</v>
      </c>
      <c r="H28" s="29">
        <f t="shared" si="13"/>
        <v>246.19232663999998</v>
      </c>
      <c r="I28" s="29">
        <f t="shared" si="13"/>
        <v>0.41701680000000008</v>
      </c>
      <c r="J28" s="29">
        <f t="shared" si="13"/>
        <v>588.37697380800012</v>
      </c>
      <c r="K28" s="29">
        <f t="shared" si="13"/>
        <v>279.01797019199995</v>
      </c>
      <c r="L28" s="29"/>
      <c r="M28" s="29">
        <f>SUM(M7:M27)</f>
        <v>6.2937074999999991</v>
      </c>
      <c r="N28" s="29"/>
      <c r="O28" s="29">
        <f>SUM(O7:O27)</f>
        <v>13090.911599999999</v>
      </c>
      <c r="P28" s="24"/>
      <c r="Q28" s="25">
        <f>SUM(Q7:Q27)</f>
        <v>8918.4075751679993</v>
      </c>
      <c r="R28" s="24"/>
      <c r="S28" s="29">
        <f>SUM(S7:S27)</f>
        <v>4172.5040248319992</v>
      </c>
      <c r="T28" s="25">
        <f>S28+Q28</f>
        <v>13090.911599999999</v>
      </c>
    </row>
    <row r="29" spans="1:20">
      <c r="A29" s="24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4"/>
      <c r="Q29" s="25"/>
      <c r="R29" s="24"/>
      <c r="S29" s="24"/>
      <c r="T29" s="24"/>
    </row>
    <row r="30" spans="1:20">
      <c r="A30" s="24" t="s">
        <v>228</v>
      </c>
      <c r="B30" s="29"/>
      <c r="C30" s="29">
        <f>C28/12</f>
        <v>0.45426666666666665</v>
      </c>
      <c r="D30" s="29"/>
      <c r="E30" s="29"/>
      <c r="F30" s="29"/>
      <c r="G30" s="29"/>
      <c r="H30" s="29"/>
      <c r="I30" s="29"/>
      <c r="J30" s="29"/>
      <c r="K30" s="29"/>
      <c r="L30" s="29"/>
      <c r="M30" s="29">
        <f>M28/12</f>
        <v>0.52447562499999989</v>
      </c>
      <c r="N30" s="29"/>
      <c r="O30" s="29"/>
      <c r="P30" s="24"/>
      <c r="Q30" s="25"/>
      <c r="R30" s="24"/>
      <c r="S30" s="24"/>
      <c r="T30" s="24"/>
    </row>
    <row r="31" spans="1:20">
      <c r="A31" s="24" t="s">
        <v>229</v>
      </c>
      <c r="B31" s="29"/>
      <c r="C31" s="33">
        <f>C30*2080</f>
        <v>944.8746666666666</v>
      </c>
      <c r="D31" s="29"/>
      <c r="E31" s="29"/>
      <c r="F31" s="29"/>
      <c r="G31" s="29"/>
      <c r="H31" s="29"/>
      <c r="I31" s="29"/>
      <c r="J31" s="29"/>
      <c r="K31" s="29"/>
      <c r="L31" s="29"/>
      <c r="M31" s="29">
        <f>M30*2080</f>
        <v>1090.9092999999998</v>
      </c>
      <c r="N31" s="29"/>
      <c r="O31" s="29"/>
      <c r="P31" s="24"/>
      <c r="Q31" s="25"/>
      <c r="R31" s="24"/>
      <c r="S31" s="24"/>
      <c r="T31" s="24"/>
    </row>
    <row r="32" spans="1:20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4"/>
      <c r="Q32" s="24"/>
      <c r="R32" s="24"/>
      <c r="S32" s="24"/>
      <c r="T32" s="24"/>
    </row>
    <row r="33" spans="1:20">
      <c r="A33" s="24"/>
      <c r="B33" s="29"/>
      <c r="C33" s="29"/>
      <c r="D33" s="29"/>
      <c r="E33" s="29"/>
      <c r="F33" s="29"/>
      <c r="G33" s="29"/>
      <c r="H33" s="29"/>
      <c r="I33" s="29" t="s">
        <v>215</v>
      </c>
      <c r="J33" s="29"/>
      <c r="K33" s="29"/>
      <c r="L33" s="29"/>
      <c r="M33" s="29">
        <f>Q28</f>
        <v>8918.4075751679993</v>
      </c>
      <c r="N33" s="29"/>
      <c r="O33" s="29"/>
      <c r="P33" s="24"/>
      <c r="Q33" s="24"/>
      <c r="R33" s="24"/>
      <c r="S33" s="24"/>
      <c r="T33" s="24"/>
    </row>
    <row r="34" spans="1:20">
      <c r="A34" s="24"/>
      <c r="B34" s="29"/>
      <c r="C34" s="29"/>
      <c r="D34" s="29"/>
      <c r="E34" s="29"/>
      <c r="F34" s="29"/>
      <c r="G34" s="29"/>
      <c r="H34" s="29"/>
      <c r="I34" s="29" t="s">
        <v>216</v>
      </c>
      <c r="J34" s="29"/>
      <c r="K34" s="29"/>
      <c r="L34" s="29"/>
      <c r="M34" s="34">
        <f>-(C23+C24)*2080</f>
        <v>-1557.92</v>
      </c>
      <c r="N34" s="29"/>
      <c r="O34" s="29"/>
      <c r="P34" s="24"/>
      <c r="Q34" s="24"/>
      <c r="R34" s="24"/>
      <c r="S34" s="24"/>
      <c r="T34" s="24"/>
    </row>
    <row r="35" spans="1:20">
      <c r="A35" s="35"/>
      <c r="B35" s="29"/>
      <c r="C35" s="29"/>
      <c r="D35" s="29"/>
      <c r="E35" s="29"/>
      <c r="F35" s="29"/>
      <c r="G35" s="29"/>
      <c r="H35" s="29"/>
      <c r="I35" s="29" t="s">
        <v>217</v>
      </c>
      <c r="J35" s="29"/>
      <c r="K35" s="29"/>
      <c r="L35" s="29"/>
      <c r="M35" s="29">
        <f>SUM(M33:M34)</f>
        <v>7360.4875751679992</v>
      </c>
      <c r="N35" s="29"/>
      <c r="O35" s="29"/>
      <c r="P35" s="24"/>
      <c r="Q35" s="24"/>
      <c r="R35" s="24"/>
      <c r="S35" s="24"/>
      <c r="T35" s="24"/>
    </row>
    <row r="36" spans="1:20">
      <c r="A36" s="24"/>
      <c r="B36" s="29"/>
      <c r="C36" s="29"/>
      <c r="D36" s="29"/>
      <c r="E36" s="29"/>
      <c r="F36" s="29"/>
      <c r="G36" s="29"/>
      <c r="H36" s="29"/>
      <c r="I36" s="29" t="s">
        <v>218</v>
      </c>
      <c r="J36" s="29"/>
      <c r="K36" s="29"/>
      <c r="L36" s="29"/>
      <c r="M36" s="29">
        <f>S28</f>
        <v>4172.5040248319992</v>
      </c>
      <c r="N36" s="29"/>
      <c r="O36" s="29"/>
      <c r="P36" s="24"/>
      <c r="Q36" s="24"/>
      <c r="R36" s="24"/>
      <c r="S36" s="24"/>
      <c r="T36" s="24"/>
    </row>
  </sheetData>
  <mergeCells count="2">
    <mergeCell ref="A1:T1"/>
    <mergeCell ref="A2:T2"/>
  </mergeCells>
  <pageMargins left="0.7" right="0.7" top="0.75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2020 Budget</vt:lpstr>
      <vt:lpstr>2020 Proposed Wages 3%</vt:lpstr>
      <vt:lpstr>2020 Proposed Wages 2.5%</vt:lpstr>
      <vt:lpstr>2020 Proposed Wages 2%</vt:lpstr>
      <vt:lpstr>'2020 Budget'!Print_Area</vt:lpstr>
      <vt:lpstr>'2020 Proposed Wages 2%'!Print_Area</vt:lpstr>
      <vt:lpstr>'2020 Proposed Wages 2.5%'!Print_Area</vt:lpstr>
      <vt:lpstr>'2020 Proposed Wages 3%'!Print_Area</vt:lpstr>
      <vt:lpstr>'2020 Budget'!Print_Titles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Owner</cp:lastModifiedBy>
  <cp:lastPrinted>2019-11-20T18:54:53Z</cp:lastPrinted>
  <dcterms:created xsi:type="dcterms:W3CDTF">2019-06-18T15:14:08Z</dcterms:created>
  <dcterms:modified xsi:type="dcterms:W3CDTF">2020-01-29T21:46:49Z</dcterms:modified>
</cp:coreProperties>
</file>