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Budget Documents\2023\"/>
    </mc:Choice>
  </mc:AlternateContent>
  <xr:revisionPtr revIDLastSave="0" documentId="13_ncr:1_{E8002026-7058-45B9-93ED-EE7F6915F96D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Sheet1" sheetId="1" r:id="rId1"/>
    <sheet name="2022 Proposed Wages 2.5%" sheetId="14" state="hidden" r:id="rId2"/>
    <sheet name="2022 Proposed Wages 2%" sheetId="15" state="hidden" r:id="rId3"/>
    <sheet name="2022 Proposed Wages 1.5%" sheetId="25" state="hidden" r:id="rId4"/>
    <sheet name="Sheet2" sheetId="23" r:id="rId5"/>
  </sheets>
  <definedNames>
    <definedName name="_xlnm.Print_Area" localSheetId="3">'2022 Proposed Wages 1.5%'!$A$1:$T$35</definedName>
    <definedName name="_xlnm.Print_Area" localSheetId="2">'2022 Proposed Wages 2%'!$A$1:$T$35</definedName>
    <definedName name="_xlnm.Print_Area" localSheetId="1">'2022 Proposed Wages 2.5%'!$A$1:$T$34</definedName>
    <definedName name="_xlnm.Print_Area" localSheetId="0">Sheet1!$A$1:$H$55</definedName>
    <definedName name="_xlnm.Print_Titles" localSheetId="0">Sheet1!$1:$5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25" l="1"/>
  <c r="C35" i="25" s="1"/>
  <c r="C33" i="25"/>
  <c r="C34" i="15"/>
  <c r="C33" i="15"/>
  <c r="C36" i="14"/>
  <c r="C35" i="14"/>
  <c r="C37" i="25" l="1"/>
  <c r="C41" i="25"/>
  <c r="C38" i="25"/>
  <c r="C40" i="25"/>
  <c r="C35" i="15"/>
  <c r="C38" i="15" s="1"/>
  <c r="C37" i="15"/>
  <c r="C41" i="15"/>
  <c r="C40" i="15"/>
  <c r="C37" i="14"/>
  <c r="C40" i="14" s="1"/>
  <c r="C43" i="14"/>
  <c r="C42" i="14"/>
  <c r="C43" i="25" l="1"/>
  <c r="C44" i="25"/>
  <c r="C44" i="15"/>
  <c r="C43" i="15"/>
  <c r="C39" i="14"/>
  <c r="C45" i="14" s="1"/>
  <c r="C46" i="14"/>
  <c r="C23" i="25" l="1"/>
  <c r="D23" i="25" s="1"/>
  <c r="C22" i="25"/>
  <c r="C16" i="25"/>
  <c r="F16" i="25" s="1"/>
  <c r="G16" i="25" s="1"/>
  <c r="C17" i="25"/>
  <c r="D17" i="25" s="1"/>
  <c r="C18" i="25"/>
  <c r="D18" i="25" s="1"/>
  <c r="C19" i="25"/>
  <c r="C20" i="25"/>
  <c r="F20" i="25" s="1"/>
  <c r="G20" i="25" s="1"/>
  <c r="C15" i="25"/>
  <c r="F15" i="25" s="1"/>
  <c r="C13" i="25"/>
  <c r="F13" i="25" s="1"/>
  <c r="C12" i="25"/>
  <c r="C11" i="25"/>
  <c r="F11" i="25" s="1"/>
  <c r="G11" i="25" s="1"/>
  <c r="C10" i="25"/>
  <c r="F10" i="25" s="1"/>
  <c r="C8" i="25"/>
  <c r="C7" i="25"/>
  <c r="F7" i="25" s="1"/>
  <c r="B27" i="25"/>
  <c r="F22" i="25"/>
  <c r="D22" i="25"/>
  <c r="D20" i="25"/>
  <c r="I19" i="25"/>
  <c r="K19" i="25" s="1"/>
  <c r="F19" i="25"/>
  <c r="E19" i="25"/>
  <c r="D19" i="25"/>
  <c r="F17" i="25"/>
  <c r="E16" i="25"/>
  <c r="D16" i="25"/>
  <c r="G13" i="25"/>
  <c r="D13" i="25"/>
  <c r="I11" i="25"/>
  <c r="K11" i="25" s="1"/>
  <c r="D11" i="25"/>
  <c r="D10" i="25"/>
  <c r="I8" i="25"/>
  <c r="K8" i="25" s="1"/>
  <c r="D8" i="25"/>
  <c r="D7" i="25"/>
  <c r="E11" i="25" l="1"/>
  <c r="D12" i="25"/>
  <c r="F12" i="25"/>
  <c r="D15" i="25"/>
  <c r="M19" i="25"/>
  <c r="F23" i="25"/>
  <c r="F18" i="25"/>
  <c r="E18" i="25"/>
  <c r="J19" i="25"/>
  <c r="O19" i="25"/>
  <c r="H20" i="25"/>
  <c r="H16" i="25"/>
  <c r="H13" i="25"/>
  <c r="G12" i="25"/>
  <c r="J11" i="25"/>
  <c r="M11" i="25"/>
  <c r="H11" i="25"/>
  <c r="S11" i="25" s="1"/>
  <c r="E8" i="25"/>
  <c r="J8" i="25"/>
  <c r="D27" i="25"/>
  <c r="F8" i="25"/>
  <c r="M8" i="25" s="1"/>
  <c r="Q11" i="25"/>
  <c r="O18" i="25"/>
  <c r="G7" i="25"/>
  <c r="O8" i="25"/>
  <c r="G10" i="25"/>
  <c r="O11" i="25"/>
  <c r="E13" i="25"/>
  <c r="I13" i="25"/>
  <c r="O13" i="25" s="1"/>
  <c r="G15" i="25"/>
  <c r="I16" i="25"/>
  <c r="O16" i="25" s="1"/>
  <c r="G17" i="25"/>
  <c r="I18" i="25"/>
  <c r="G19" i="25"/>
  <c r="Q19" i="25" s="1"/>
  <c r="E20" i="25"/>
  <c r="I20" i="25"/>
  <c r="O20" i="25" s="1"/>
  <c r="G22" i="25"/>
  <c r="E23" i="25"/>
  <c r="I23" i="25"/>
  <c r="M33" i="25"/>
  <c r="H7" i="25"/>
  <c r="H10" i="25"/>
  <c r="H15" i="25"/>
  <c r="H17" i="25"/>
  <c r="H19" i="25"/>
  <c r="S19" i="25" s="1"/>
  <c r="H22" i="25"/>
  <c r="C27" i="25"/>
  <c r="E7" i="25"/>
  <c r="I7" i="25"/>
  <c r="M7" i="25" s="1"/>
  <c r="E10" i="25"/>
  <c r="I10" i="25"/>
  <c r="E12" i="25"/>
  <c r="I12" i="25"/>
  <c r="E15" i="25"/>
  <c r="I15" i="25"/>
  <c r="E17" i="25"/>
  <c r="I17" i="25"/>
  <c r="O17" i="25" s="1"/>
  <c r="E22" i="25"/>
  <c r="I22" i="25"/>
  <c r="M22" i="25" s="1"/>
  <c r="C29" i="25" l="1"/>
  <c r="C30" i="25" s="1"/>
  <c r="G23" i="25"/>
  <c r="H23" i="25"/>
  <c r="G18" i="25"/>
  <c r="H18" i="25"/>
  <c r="T19" i="25"/>
  <c r="H12" i="25"/>
  <c r="H27" i="25" s="1"/>
  <c r="F27" i="25"/>
  <c r="O12" i="25"/>
  <c r="G8" i="25"/>
  <c r="Q8" i="25" s="1"/>
  <c r="H8" i="25"/>
  <c r="S8" i="25" s="1"/>
  <c r="T11" i="25"/>
  <c r="J10" i="25"/>
  <c r="K10" i="25"/>
  <c r="S10" i="25" s="1"/>
  <c r="K18" i="25"/>
  <c r="S18" i="25" s="1"/>
  <c r="M18" i="25"/>
  <c r="J18" i="25"/>
  <c r="K13" i="25"/>
  <c r="S13" i="25" s="1"/>
  <c r="J13" i="25"/>
  <c r="Q13" i="25" s="1"/>
  <c r="M13" i="25"/>
  <c r="M10" i="25"/>
  <c r="O10" i="25"/>
  <c r="E27" i="25"/>
  <c r="K20" i="25"/>
  <c r="J20" i="25"/>
  <c r="Q20" i="25" s="1"/>
  <c r="M20" i="25"/>
  <c r="O7" i="25"/>
  <c r="M17" i="25"/>
  <c r="J22" i="25"/>
  <c r="Q22" i="25" s="1"/>
  <c r="K22" i="25"/>
  <c r="K15" i="25"/>
  <c r="S15" i="25" s="1"/>
  <c r="J15" i="25"/>
  <c r="Q15" i="25" s="1"/>
  <c r="Q10" i="25"/>
  <c r="S22" i="25"/>
  <c r="K17" i="25"/>
  <c r="S17" i="25" s="1"/>
  <c r="J17" i="25"/>
  <c r="Q17" i="25" s="1"/>
  <c r="J12" i="25"/>
  <c r="K12" i="25"/>
  <c r="I27" i="25"/>
  <c r="J7" i="25"/>
  <c r="Q7" i="25" s="1"/>
  <c r="K7" i="25"/>
  <c r="K23" i="25"/>
  <c r="M23" i="25"/>
  <c r="J23" i="25"/>
  <c r="Q23" i="25" s="1"/>
  <c r="S20" i="25"/>
  <c r="K16" i="25"/>
  <c r="S16" i="25" s="1"/>
  <c r="J16" i="25"/>
  <c r="Q16" i="25" s="1"/>
  <c r="M16" i="25"/>
  <c r="Q12" i="25"/>
  <c r="M12" i="25"/>
  <c r="O23" i="25"/>
  <c r="O22" i="25"/>
  <c r="M15" i="25"/>
  <c r="O15" i="25"/>
  <c r="S23" i="25" l="1"/>
  <c r="S12" i="25"/>
  <c r="G27" i="25"/>
  <c r="T22" i="25"/>
  <c r="Q18" i="25"/>
  <c r="T18" i="25" s="1"/>
  <c r="T17" i="25"/>
  <c r="T15" i="25"/>
  <c r="M27" i="25"/>
  <c r="T10" i="25"/>
  <c r="T8" i="25"/>
  <c r="T23" i="25"/>
  <c r="J27" i="25"/>
  <c r="T13" i="25"/>
  <c r="Q27" i="25"/>
  <c r="M32" i="25" s="1"/>
  <c r="M34" i="25" s="1"/>
  <c r="T16" i="25"/>
  <c r="T12" i="25"/>
  <c r="K27" i="25"/>
  <c r="O27" i="25"/>
  <c r="T20" i="25"/>
  <c r="S7" i="25"/>
  <c r="S27" i="25" s="1"/>
  <c r="M29" i="25" l="1"/>
  <c r="M30" i="25" s="1"/>
  <c r="T7" i="25"/>
  <c r="M35" i="25"/>
  <c r="T27" i="25"/>
  <c r="C23" i="14" l="1"/>
  <c r="C22" i="14"/>
  <c r="F23" i="14"/>
  <c r="F22" i="14"/>
  <c r="C23" i="15" l="1"/>
  <c r="F23" i="15" s="1"/>
  <c r="C22" i="15"/>
  <c r="F22" i="15" s="1"/>
  <c r="C16" i="14" l="1"/>
  <c r="F16" i="14" s="1"/>
  <c r="C12" i="14"/>
  <c r="F12" i="14" s="1"/>
  <c r="C13" i="14"/>
  <c r="F13" i="14" s="1"/>
  <c r="C16" i="15"/>
  <c r="F16" i="15" s="1"/>
  <c r="C12" i="15"/>
  <c r="F12" i="15" s="1"/>
  <c r="C13" i="15"/>
  <c r="F13" i="15" s="1"/>
  <c r="C20" i="14" l="1"/>
  <c r="F20" i="14" s="1"/>
  <c r="C11" i="15" l="1"/>
  <c r="F11" i="15" s="1"/>
  <c r="C10" i="15"/>
  <c r="F10" i="15" s="1"/>
  <c r="C7" i="15"/>
  <c r="F7" i="15" s="1"/>
  <c r="B27" i="15" l="1"/>
  <c r="C20" i="15"/>
  <c r="F20" i="15" s="1"/>
  <c r="C19" i="15"/>
  <c r="F19" i="15" s="1"/>
  <c r="C18" i="15"/>
  <c r="F18" i="15" s="1"/>
  <c r="C17" i="15"/>
  <c r="F17" i="15" s="1"/>
  <c r="C15" i="15"/>
  <c r="I11" i="15"/>
  <c r="K11" i="15" s="1"/>
  <c r="E11" i="15"/>
  <c r="D11" i="15"/>
  <c r="I10" i="15"/>
  <c r="J10" i="15" s="1"/>
  <c r="H10" i="15"/>
  <c r="G10" i="15"/>
  <c r="E10" i="15"/>
  <c r="D10" i="15"/>
  <c r="C8" i="15"/>
  <c r="I7" i="15"/>
  <c r="O7" i="15" s="1"/>
  <c r="E7" i="15"/>
  <c r="D7" i="15"/>
  <c r="B26" i="14"/>
  <c r="I20" i="14"/>
  <c r="K20" i="14" s="1"/>
  <c r="E20" i="14"/>
  <c r="D20" i="14"/>
  <c r="H23" i="14"/>
  <c r="C19" i="14"/>
  <c r="C18" i="14"/>
  <c r="F18" i="14" s="1"/>
  <c r="C17" i="14"/>
  <c r="H16" i="14"/>
  <c r="C15" i="14"/>
  <c r="F15" i="14" s="1"/>
  <c r="C11" i="14"/>
  <c r="F11" i="14" s="1"/>
  <c r="C10" i="14"/>
  <c r="F10" i="14" s="1"/>
  <c r="C8" i="14"/>
  <c r="F8" i="14" s="1"/>
  <c r="C7" i="14"/>
  <c r="F7" i="14" s="1"/>
  <c r="F17" i="14" l="1"/>
  <c r="H17" i="14" s="1"/>
  <c r="E15" i="15"/>
  <c r="F15" i="15"/>
  <c r="H15" i="15" s="1"/>
  <c r="F19" i="14"/>
  <c r="H19" i="14" s="1"/>
  <c r="I8" i="15"/>
  <c r="K8" i="15" s="1"/>
  <c r="F8" i="15"/>
  <c r="M8" i="15" s="1"/>
  <c r="E18" i="14"/>
  <c r="I18" i="14"/>
  <c r="K18" i="14" s="1"/>
  <c r="D7" i="14"/>
  <c r="D15" i="14"/>
  <c r="E7" i="14"/>
  <c r="E15" i="14"/>
  <c r="O11" i="15"/>
  <c r="J11" i="15"/>
  <c r="D10" i="14"/>
  <c r="F26" i="14"/>
  <c r="D22" i="14"/>
  <c r="I7" i="14"/>
  <c r="K7" i="14" s="1"/>
  <c r="E10" i="14"/>
  <c r="I15" i="14"/>
  <c r="K15" i="14" s="1"/>
  <c r="E22" i="14"/>
  <c r="I10" i="14"/>
  <c r="K10" i="14" s="1"/>
  <c r="D18" i="14"/>
  <c r="I22" i="14"/>
  <c r="K22" i="14" s="1"/>
  <c r="M10" i="15"/>
  <c r="D8" i="15"/>
  <c r="D23" i="15"/>
  <c r="I12" i="15"/>
  <c r="K12" i="15" s="1"/>
  <c r="D12" i="15"/>
  <c r="D12" i="14"/>
  <c r="C26" i="14"/>
  <c r="C28" i="14" s="1"/>
  <c r="E12" i="14"/>
  <c r="I12" i="14"/>
  <c r="K12" i="14" s="1"/>
  <c r="Q10" i="15"/>
  <c r="K10" i="15"/>
  <c r="S10" i="15" s="1"/>
  <c r="J7" i="15"/>
  <c r="K7" i="15"/>
  <c r="G18" i="15"/>
  <c r="I18" i="15"/>
  <c r="M33" i="15"/>
  <c r="G22" i="15"/>
  <c r="I22" i="15"/>
  <c r="C27" i="15"/>
  <c r="C29" i="15" s="1"/>
  <c r="D18" i="15"/>
  <c r="D22" i="15"/>
  <c r="E20" i="15"/>
  <c r="I15" i="15"/>
  <c r="K15" i="15" s="1"/>
  <c r="E18" i="15"/>
  <c r="E22" i="15"/>
  <c r="I20" i="15"/>
  <c r="K20" i="15" s="1"/>
  <c r="E8" i="15"/>
  <c r="E12" i="15"/>
  <c r="D15" i="15"/>
  <c r="D17" i="15"/>
  <c r="D19" i="15"/>
  <c r="G20" i="15"/>
  <c r="H20" i="15"/>
  <c r="G12" i="15"/>
  <c r="O12" i="15"/>
  <c r="H12" i="15"/>
  <c r="D20" i="15"/>
  <c r="G7" i="15"/>
  <c r="O8" i="15"/>
  <c r="G11" i="15"/>
  <c r="H7" i="15"/>
  <c r="M7" i="15"/>
  <c r="J8" i="15"/>
  <c r="O10" i="15"/>
  <c r="H11" i="15"/>
  <c r="S11" i="15" s="1"/>
  <c r="M11" i="15"/>
  <c r="D13" i="15"/>
  <c r="D16" i="15"/>
  <c r="E13" i="15"/>
  <c r="I13" i="15"/>
  <c r="M13" i="15" s="1"/>
  <c r="E16" i="15"/>
  <c r="I16" i="15"/>
  <c r="M16" i="15" s="1"/>
  <c r="E17" i="15"/>
  <c r="I17" i="15"/>
  <c r="E19" i="15"/>
  <c r="I19" i="15"/>
  <c r="E23" i="15"/>
  <c r="I23" i="15"/>
  <c r="M23" i="15" s="1"/>
  <c r="G10" i="14"/>
  <c r="H10" i="14"/>
  <c r="G22" i="14"/>
  <c r="M22" i="14"/>
  <c r="H22" i="14"/>
  <c r="G12" i="14"/>
  <c r="H12" i="14"/>
  <c r="G15" i="14"/>
  <c r="O15" i="14"/>
  <c r="M15" i="14"/>
  <c r="H15" i="14"/>
  <c r="S15" i="14" s="1"/>
  <c r="G18" i="14"/>
  <c r="M18" i="14"/>
  <c r="H18" i="14"/>
  <c r="S18" i="14" s="1"/>
  <c r="G20" i="14"/>
  <c r="O20" i="14"/>
  <c r="M20" i="14"/>
  <c r="H20" i="14"/>
  <c r="S20" i="14" s="1"/>
  <c r="G16" i="14"/>
  <c r="G17" i="14"/>
  <c r="G19" i="14"/>
  <c r="G23" i="14"/>
  <c r="M32" i="14"/>
  <c r="J7" i="14"/>
  <c r="D8" i="14"/>
  <c r="D11" i="14"/>
  <c r="D13" i="14"/>
  <c r="J15" i="14"/>
  <c r="D16" i="14"/>
  <c r="D17" i="14"/>
  <c r="J18" i="14"/>
  <c r="D19" i="14"/>
  <c r="J22" i="14"/>
  <c r="D23" i="14"/>
  <c r="J20" i="14"/>
  <c r="E8" i="14"/>
  <c r="I8" i="14"/>
  <c r="E11" i="14"/>
  <c r="I11" i="14"/>
  <c r="O11" i="14" s="1"/>
  <c r="E13" i="14"/>
  <c r="I13" i="14"/>
  <c r="E16" i="14"/>
  <c r="I16" i="14"/>
  <c r="M16" i="14" s="1"/>
  <c r="E17" i="14"/>
  <c r="I17" i="14"/>
  <c r="E19" i="14"/>
  <c r="I19" i="14"/>
  <c r="O19" i="14" s="1"/>
  <c r="E23" i="14"/>
  <c r="I23" i="14"/>
  <c r="S10" i="14" l="1"/>
  <c r="G15" i="15"/>
  <c r="M10" i="14"/>
  <c r="Q11" i="15"/>
  <c r="O22" i="14"/>
  <c r="S22" i="14"/>
  <c r="J10" i="14"/>
  <c r="O10" i="14"/>
  <c r="O18" i="14"/>
  <c r="C29" i="14"/>
  <c r="O22" i="15"/>
  <c r="H22" i="15"/>
  <c r="M22" i="15"/>
  <c r="C30" i="15"/>
  <c r="Q20" i="14"/>
  <c r="Q18" i="14"/>
  <c r="Q15" i="14"/>
  <c r="T15" i="14" s="1"/>
  <c r="J20" i="15"/>
  <c r="Q20" i="15" s="1"/>
  <c r="J12" i="15"/>
  <c r="Q12" i="15" s="1"/>
  <c r="O15" i="15"/>
  <c r="M20" i="15"/>
  <c r="M18" i="15"/>
  <c r="S15" i="15"/>
  <c r="H18" i="15"/>
  <c r="M12" i="15"/>
  <c r="S20" i="15"/>
  <c r="J15" i="15"/>
  <c r="Q15" i="15" s="1"/>
  <c r="T15" i="15" s="1"/>
  <c r="S12" i="15"/>
  <c r="O20" i="15"/>
  <c r="T10" i="15"/>
  <c r="M15" i="15"/>
  <c r="O18" i="15"/>
  <c r="D27" i="15"/>
  <c r="E26" i="14"/>
  <c r="S12" i="14"/>
  <c r="M12" i="14"/>
  <c r="J12" i="14"/>
  <c r="Q12" i="14" s="1"/>
  <c r="O12" i="14"/>
  <c r="O16" i="15"/>
  <c r="O13" i="15"/>
  <c r="K22" i="15"/>
  <c r="S22" i="15" s="1"/>
  <c r="J22" i="15"/>
  <c r="Q22" i="15" s="1"/>
  <c r="F27" i="15"/>
  <c r="H8" i="15"/>
  <c r="S8" i="15" s="1"/>
  <c r="G8" i="15"/>
  <c r="Q8" i="15" s="1"/>
  <c r="K18" i="15"/>
  <c r="J18" i="15"/>
  <c r="Q18" i="15" s="1"/>
  <c r="Q10" i="14"/>
  <c r="T10" i="14" s="1"/>
  <c r="Q22" i="14"/>
  <c r="S7" i="15"/>
  <c r="M17" i="15"/>
  <c r="H17" i="15"/>
  <c r="G17" i="15"/>
  <c r="T11" i="15"/>
  <c r="K23" i="15"/>
  <c r="J23" i="15"/>
  <c r="K17" i="15"/>
  <c r="J17" i="15"/>
  <c r="K13" i="15"/>
  <c r="J13" i="15"/>
  <c r="M19" i="15"/>
  <c r="H19" i="15"/>
  <c r="G19" i="15"/>
  <c r="H13" i="15"/>
  <c r="G13" i="15"/>
  <c r="O19" i="15"/>
  <c r="H23" i="15"/>
  <c r="S23" i="15" s="1"/>
  <c r="G23" i="15"/>
  <c r="E27" i="15"/>
  <c r="K19" i="15"/>
  <c r="J19" i="15"/>
  <c r="K16" i="15"/>
  <c r="J16" i="15"/>
  <c r="Q7" i="15"/>
  <c r="H16" i="15"/>
  <c r="G16" i="15"/>
  <c r="O23" i="15"/>
  <c r="O17" i="15"/>
  <c r="I27" i="15"/>
  <c r="T20" i="14"/>
  <c r="T18" i="14"/>
  <c r="K23" i="14"/>
  <c r="S23" i="14" s="1"/>
  <c r="J23" i="14"/>
  <c r="Q23" i="14" s="1"/>
  <c r="K17" i="14"/>
  <c r="S17" i="14" s="1"/>
  <c r="J17" i="14"/>
  <c r="Q17" i="14" s="1"/>
  <c r="K13" i="14"/>
  <c r="J13" i="14"/>
  <c r="K8" i="14"/>
  <c r="J8" i="14"/>
  <c r="M17" i="14"/>
  <c r="M8" i="14"/>
  <c r="G7" i="14"/>
  <c r="O7" i="14"/>
  <c r="M7" i="14"/>
  <c r="H7" i="14"/>
  <c r="H13" i="14"/>
  <c r="S13" i="14" s="1"/>
  <c r="G13" i="14"/>
  <c r="O13" i="14"/>
  <c r="O23" i="14"/>
  <c r="K19" i="14"/>
  <c r="S19" i="14" s="1"/>
  <c r="J19" i="14"/>
  <c r="Q19" i="14" s="1"/>
  <c r="K16" i="14"/>
  <c r="S16" i="14" s="1"/>
  <c r="J16" i="14"/>
  <c r="Q16" i="14" s="1"/>
  <c r="K11" i="14"/>
  <c r="J11" i="14"/>
  <c r="M19" i="14"/>
  <c r="M11" i="14"/>
  <c r="H11" i="14"/>
  <c r="S11" i="14" s="1"/>
  <c r="G11" i="14"/>
  <c r="D26" i="14"/>
  <c r="M23" i="14"/>
  <c r="M13" i="14"/>
  <c r="I26" i="14"/>
  <c r="H8" i="14"/>
  <c r="G8" i="14"/>
  <c r="O16" i="14"/>
  <c r="O17" i="14"/>
  <c r="O8" i="14"/>
  <c r="Q13" i="14" l="1"/>
  <c r="T22" i="14"/>
  <c r="Q11" i="14"/>
  <c r="T11" i="14" s="1"/>
  <c r="T19" i="14"/>
  <c r="Q8" i="14"/>
  <c r="S8" i="14"/>
  <c r="T8" i="15"/>
  <c r="S18" i="15"/>
  <c r="S16" i="15"/>
  <c r="M27" i="15"/>
  <c r="T20" i="15"/>
  <c r="T12" i="15"/>
  <c r="T12" i="14"/>
  <c r="J26" i="14"/>
  <c r="T22" i="15"/>
  <c r="S17" i="15"/>
  <c r="S19" i="15"/>
  <c r="T18" i="15"/>
  <c r="O27" i="15"/>
  <c r="J27" i="15"/>
  <c r="S13" i="15"/>
  <c r="T16" i="14"/>
  <c r="T13" i="14"/>
  <c r="Q23" i="15"/>
  <c r="T23" i="15" s="1"/>
  <c r="Q13" i="15"/>
  <c r="Q17" i="15"/>
  <c r="G27" i="15"/>
  <c r="T17" i="14"/>
  <c r="T7" i="15"/>
  <c r="Q16" i="15"/>
  <c r="T16" i="15" s="1"/>
  <c r="T17" i="15"/>
  <c r="H27" i="15"/>
  <c r="K27" i="15"/>
  <c r="Q19" i="15"/>
  <c r="T8" i="14"/>
  <c r="O26" i="14"/>
  <c r="T23" i="14"/>
  <c r="H26" i="14"/>
  <c r="S7" i="14"/>
  <c r="S26" i="14" s="1"/>
  <c r="G26" i="14"/>
  <c r="Q7" i="14"/>
  <c r="K26" i="14"/>
  <c r="M26" i="14"/>
  <c r="M28" i="14" s="1"/>
  <c r="M29" i="15" l="1"/>
  <c r="M30" i="15" s="1"/>
  <c r="M29" i="14"/>
  <c r="S27" i="15"/>
  <c r="M35" i="15" s="1"/>
  <c r="T13" i="15"/>
  <c r="T19" i="15"/>
  <c r="Q27" i="15"/>
  <c r="M32" i="15" s="1"/>
  <c r="M34" i="15" s="1"/>
  <c r="Q26" i="14"/>
  <c r="M31" i="14" s="1"/>
  <c r="M33" i="14" s="1"/>
  <c r="T7" i="14"/>
  <c r="M34" i="14"/>
  <c r="T26" i="14" l="1"/>
  <c r="T27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Hewlett-Packard Company</author>
  </authors>
  <commentList>
    <comment ref="P1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65% DPW Salary, 3% Building Inspector Salary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Hewlett-Packard Company</author>
  </authors>
  <commentList>
    <comment ref="P1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65% DPW Salary, 3% Building Inspector Salary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Hewlett-Packard Company</author>
  </authors>
  <commentList>
    <comment ref="P1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65% DPW Salary, 3% Building Inspector Salary</t>
        </r>
      </text>
    </comment>
  </commentList>
</comments>
</file>

<file path=xl/sharedStrings.xml><?xml version="1.0" encoding="utf-8"?>
<sst xmlns="http://schemas.openxmlformats.org/spreadsheetml/2006/main" count="576" uniqueCount="427">
  <si>
    <t>REVENUES</t>
  </si>
  <si>
    <t>Account Name</t>
  </si>
  <si>
    <t>Account #</t>
  </si>
  <si>
    <t xml:space="preserve">Change </t>
  </si>
  <si>
    <t>Actual</t>
  </si>
  <si>
    <t>Budget</t>
  </si>
  <si>
    <t>Proposed</t>
  </si>
  <si>
    <t>100-41110</t>
  </si>
  <si>
    <t>100-41310</t>
  </si>
  <si>
    <t>100-41320</t>
  </si>
  <si>
    <t>100-41800</t>
  </si>
  <si>
    <t>100-42000</t>
  </si>
  <si>
    <t>100-43410</t>
  </si>
  <si>
    <t>100-43420</t>
  </si>
  <si>
    <t>100-43521</t>
  </si>
  <si>
    <t>100-43528</t>
  </si>
  <si>
    <t>100-43531</t>
  </si>
  <si>
    <t>100-43545</t>
  </si>
  <si>
    <t>100-43710</t>
  </si>
  <si>
    <t>100-43720</t>
  </si>
  <si>
    <t>100-43790</t>
  </si>
  <si>
    <t>100-44110</t>
  </si>
  <si>
    <t>100-44120</t>
  </si>
  <si>
    <t>100-44121</t>
  </si>
  <si>
    <t>100-44122</t>
  </si>
  <si>
    <t>100-44300</t>
  </si>
  <si>
    <t>100-44733</t>
  </si>
  <si>
    <t>100-44900</t>
  </si>
  <si>
    <t>100-45110</t>
  </si>
  <si>
    <t>100-45130</t>
  </si>
  <si>
    <t>100-46100</t>
  </si>
  <si>
    <t>100-46110</t>
  </si>
  <si>
    <t>100-46210</t>
  </si>
  <si>
    <t>100-46220</t>
  </si>
  <si>
    <t>100-46230</t>
  </si>
  <si>
    <t>100-46420</t>
  </si>
  <si>
    <t>100-46734</t>
  </si>
  <si>
    <t>100-46221</t>
  </si>
  <si>
    <t>100-46710</t>
  </si>
  <si>
    <t>100-48110</t>
  </si>
  <si>
    <t>100-48130</t>
  </si>
  <si>
    <t>100-48200</t>
  </si>
  <si>
    <t>100-48201</t>
  </si>
  <si>
    <t>100-48202</t>
  </si>
  <si>
    <t>100-48300</t>
  </si>
  <si>
    <t>100-48510</t>
  </si>
  <si>
    <t>100-49100</t>
  </si>
  <si>
    <t>100-49200</t>
  </si>
  <si>
    <t>100-49300</t>
  </si>
  <si>
    <t>100-48500</t>
  </si>
  <si>
    <t>TOTAL REVENUE</t>
  </si>
  <si>
    <t>EXPENDITURES</t>
  </si>
  <si>
    <t>100-51300-210</t>
  </si>
  <si>
    <t>100-51410-110</t>
  </si>
  <si>
    <t>100-51410-390</t>
  </si>
  <si>
    <t>100-51420-210</t>
  </si>
  <si>
    <t>100-51420-110</t>
  </si>
  <si>
    <t>100-51420-211</t>
  </si>
  <si>
    <t>100-51420-340</t>
  </si>
  <si>
    <t>100-51420-223</t>
  </si>
  <si>
    <t>100-51420-310</t>
  </si>
  <si>
    <t>100-51420-224</t>
  </si>
  <si>
    <t>100-51420-225</t>
  </si>
  <si>
    <t>100-51440-115</t>
  </si>
  <si>
    <t>100-51440-390</t>
  </si>
  <si>
    <t>100-51510-210</t>
  </si>
  <si>
    <t>100-51530-210</t>
  </si>
  <si>
    <t>100-51450-290</t>
  </si>
  <si>
    <t>100-51600-110</t>
  </si>
  <si>
    <t>100-51600-221</t>
  </si>
  <si>
    <t>100-51600-220</t>
  </si>
  <si>
    <t>100-51600-222</t>
  </si>
  <si>
    <t>100-51600-390</t>
  </si>
  <si>
    <t>100-51900-131</t>
  </si>
  <si>
    <t>100-51900-130</t>
  </si>
  <si>
    <t>100-51900-132</t>
  </si>
  <si>
    <t>100-51900-133</t>
  </si>
  <si>
    <t>100-51900-134</t>
  </si>
  <si>
    <t>100-51900-124</t>
  </si>
  <si>
    <t>100-51930-510</t>
  </si>
  <si>
    <t>100-51980-390</t>
  </si>
  <si>
    <t>100-52000-110</t>
  </si>
  <si>
    <t>100-52000-221</t>
  </si>
  <si>
    <t>100-52000-220</t>
  </si>
  <si>
    <t>100-52000-390</t>
  </si>
  <si>
    <t>100-52100-116</t>
  </si>
  <si>
    <t>100-52100-341</t>
  </si>
  <si>
    <t>100-52100-110</t>
  </si>
  <si>
    <t>100-52100-115</t>
  </si>
  <si>
    <t>100-52100-190</t>
  </si>
  <si>
    <t>100-52100-120</t>
  </si>
  <si>
    <t>100-52100-125</t>
  </si>
  <si>
    <t>100-52100-210</t>
  </si>
  <si>
    <t>100-52100-340</t>
  </si>
  <si>
    <t>100-52100-310</t>
  </si>
  <si>
    <t>100-52100-342</t>
  </si>
  <si>
    <t>100-52100-351</t>
  </si>
  <si>
    <t>100-52100-352</t>
  </si>
  <si>
    <t>100-52100-350</t>
  </si>
  <si>
    <t>100-52100-390</t>
  </si>
  <si>
    <t>100-52200-510</t>
  </si>
  <si>
    <t>100-52200-110</t>
  </si>
  <si>
    <t>100-52200-222</t>
  </si>
  <si>
    <t>100-52200-380</t>
  </si>
  <si>
    <t>100-52200-390</t>
  </si>
  <si>
    <t>100-52300-390</t>
  </si>
  <si>
    <t>100-52300-110</t>
  </si>
  <si>
    <t>100-52400-210</t>
  </si>
  <si>
    <t>100-52400-110</t>
  </si>
  <si>
    <t>100-53100-110</t>
  </si>
  <si>
    <t>100-53100-390</t>
  </si>
  <si>
    <t>100-53240-110</t>
  </si>
  <si>
    <t>100-53230-110</t>
  </si>
  <si>
    <t>100-53300-110</t>
  </si>
  <si>
    <t>100-53305-110</t>
  </si>
  <si>
    <t>100-53310-110</t>
  </si>
  <si>
    <t>100-53315-110</t>
  </si>
  <si>
    <t>100-53320-110</t>
  </si>
  <si>
    <t>100-53325-110</t>
  </si>
  <si>
    <t>100-53330-110</t>
  </si>
  <si>
    <t>100-53240-340</t>
  </si>
  <si>
    <t>100-53230-340</t>
  </si>
  <si>
    <t>100-53300-340</t>
  </si>
  <si>
    <t>100-53305-340</t>
  </si>
  <si>
    <t>100-53330-340</t>
  </si>
  <si>
    <t>100-53315-340</t>
  </si>
  <si>
    <t>100-53320-340</t>
  </si>
  <si>
    <t>100-53325-340</t>
  </si>
  <si>
    <t>100-53300-290</t>
  </si>
  <si>
    <t>100-53420-340</t>
  </si>
  <si>
    <t>100-53432-110</t>
  </si>
  <si>
    <t>100-53432-340</t>
  </si>
  <si>
    <t>100-53441-110</t>
  </si>
  <si>
    <t>100-53441-340</t>
  </si>
  <si>
    <t>100-53441-390</t>
  </si>
  <si>
    <t>100-53620-210</t>
  </si>
  <si>
    <t>100-53635-340</t>
  </si>
  <si>
    <t>100-53640-110</t>
  </si>
  <si>
    <t>100-53640-390</t>
  </si>
  <si>
    <t>100-53660-210</t>
  </si>
  <si>
    <t>100-53680-210</t>
  </si>
  <si>
    <t>100-54910-210</t>
  </si>
  <si>
    <t>100-55110-290</t>
  </si>
  <si>
    <t>100-55110-110</t>
  </si>
  <si>
    <t>100-55200-110</t>
  </si>
  <si>
    <t>100-55200-115</t>
  </si>
  <si>
    <t>100-55200-390</t>
  </si>
  <si>
    <t>100-55300-210</t>
  </si>
  <si>
    <t>100-55300-390</t>
  </si>
  <si>
    <t>100-56400-210</t>
  </si>
  <si>
    <t>100-56700-210</t>
  </si>
  <si>
    <t>100-56700-290</t>
  </si>
  <si>
    <t>100-56700-341</t>
  </si>
  <si>
    <t>100-57120-810</t>
  </si>
  <si>
    <t>100-57140-820</t>
  </si>
  <si>
    <t>100-57200-810</t>
  </si>
  <si>
    <t>100-57210-810</t>
  </si>
  <si>
    <t>100-57210-811</t>
  </si>
  <si>
    <t>100-57220-810</t>
  </si>
  <si>
    <t>100-57220-811</t>
  </si>
  <si>
    <t>100-57230-810</t>
  </si>
  <si>
    <t>100-57324-810</t>
  </si>
  <si>
    <t>100-57331-820</t>
  </si>
  <si>
    <t>100-57331-822</t>
  </si>
  <si>
    <t>100-57331-823</t>
  </si>
  <si>
    <t>100-57331-824</t>
  </si>
  <si>
    <t>100-57331-825</t>
  </si>
  <si>
    <t>100-57331-826</t>
  </si>
  <si>
    <t>100-57343-827</t>
  </si>
  <si>
    <t>100-57345-820</t>
  </si>
  <si>
    <t>100-57391-820</t>
  </si>
  <si>
    <t>100-57620-810</t>
  </si>
  <si>
    <t>100-57630-810</t>
  </si>
  <si>
    <t>100-57730-810</t>
  </si>
  <si>
    <t>100-58100-610</t>
  </si>
  <si>
    <t>100-58200-620</t>
  </si>
  <si>
    <t>TOTAL EXPENDITURES</t>
  </si>
  <si>
    <t>Utilities</t>
  </si>
  <si>
    <t>Increase</t>
  </si>
  <si>
    <t>Total</t>
  </si>
  <si>
    <t>Hourly</t>
  </si>
  <si>
    <t>City</t>
  </si>
  <si>
    <t>Utility</t>
  </si>
  <si>
    <t>WRF</t>
  </si>
  <si>
    <t>Soc. Sec/</t>
  </si>
  <si>
    <t>Total Cost</t>
  </si>
  <si>
    <t>Annual</t>
  </si>
  <si>
    <t>%</t>
  </si>
  <si>
    <t>$</t>
  </si>
  <si>
    <t>Wage</t>
  </si>
  <si>
    <t>Share</t>
  </si>
  <si>
    <t>Benefit</t>
  </si>
  <si>
    <t>Medicare</t>
  </si>
  <si>
    <t>Cost</t>
  </si>
  <si>
    <t>Hill</t>
  </si>
  <si>
    <t>Wallenhorst</t>
  </si>
  <si>
    <t>Terpstra</t>
  </si>
  <si>
    <t>Lawrence</t>
  </si>
  <si>
    <t>Jackson</t>
  </si>
  <si>
    <t>Morrissey</t>
  </si>
  <si>
    <t>Hammill</t>
  </si>
  <si>
    <t>Loeffelholz</t>
  </si>
  <si>
    <t>Pickel</t>
  </si>
  <si>
    <t>Majerus</t>
  </si>
  <si>
    <t>Denman</t>
  </si>
  <si>
    <t>City Share</t>
  </si>
  <si>
    <t>Less Library Wages</t>
  </si>
  <si>
    <t>Budget Impact</t>
  </si>
  <si>
    <t>Utilities Share</t>
  </si>
  <si>
    <t>Hill, J.</t>
  </si>
  <si>
    <t>Hill, R.</t>
  </si>
  <si>
    <t>100-44123</t>
  </si>
  <si>
    <t>100-51000-000</t>
  </si>
  <si>
    <t>100-51100-110</t>
  </si>
  <si>
    <t>100-51100-390</t>
  </si>
  <si>
    <t>100-53320-118</t>
  </si>
  <si>
    <t>Avg. hrly increase</t>
  </si>
  <si>
    <t>Avg. yrly increase</t>
  </si>
  <si>
    <t xml:space="preserve"> Per Hour</t>
  </si>
  <si>
    <t>PROPOSED 2.5% WAGE INCREASE</t>
  </si>
  <si>
    <t>PROPOSED 2% WAGE INCREASE</t>
  </si>
  <si>
    <t>100-57220-812</t>
  </si>
  <si>
    <t>100-43550</t>
  </si>
  <si>
    <t>PERSONAL PROPERTY AID FROM STATE</t>
  </si>
  <si>
    <t>Salzmann</t>
  </si>
  <si>
    <t>Bennett</t>
  </si>
  <si>
    <t>100-43400</t>
  </si>
  <si>
    <t>100-43415</t>
  </si>
  <si>
    <t>Kennicker</t>
  </si>
  <si>
    <t>CITY OF CUBA CITY</t>
  </si>
  <si>
    <t>100-51900-135</t>
  </si>
  <si>
    <t>DPW Additional Utility cost = $1,116 (32%)</t>
  </si>
  <si>
    <t>Clerk Additional City cost =</t>
  </si>
  <si>
    <t>Clerk Additional Utility cost =</t>
  </si>
  <si>
    <t>Total Additional City cost =</t>
  </si>
  <si>
    <t>Total Additional Utility cost =</t>
  </si>
  <si>
    <t xml:space="preserve">DPW Additional City cost = </t>
  </si>
  <si>
    <t xml:space="preserve">Annual ret cost increase = </t>
  </si>
  <si>
    <t>Patrolman</t>
  </si>
  <si>
    <t xml:space="preserve">Annual ret cost @ 6.5% = </t>
  </si>
  <si>
    <t xml:space="preserve">Annual ret cost @ 12.04% = </t>
  </si>
  <si>
    <t>PROPOSED 1.5% WAGE INCREASE</t>
  </si>
  <si>
    <t>GENERAL PROPERTY TAX</t>
  </si>
  <si>
    <t>TAXES FROM MUNICIPAL UTILITIES</t>
  </si>
  <si>
    <t>C.C. APTS., IN LIEU OF TAXES</t>
  </si>
  <si>
    <t>INTEREST ON TAXES</t>
  </si>
  <si>
    <t>CURBS &amp; GUTTERS ASSESSMENTS</t>
  </si>
  <si>
    <t>SHARED TAXES FROM STATE</t>
  </si>
  <si>
    <t>VIDEO SERVICE PROVIDER AID</t>
  </si>
  <si>
    <t>FIRE INSURANCE TAX FROM STATE</t>
  </si>
  <si>
    <t>STATE AID FOR POLICE TRAINING</t>
  </si>
  <si>
    <t>STATE AID FOR EMERG GOVT.</t>
  </si>
  <si>
    <t>SUPPLEMENTAL HIGHWAY AID</t>
  </si>
  <si>
    <t>STATE AID - RECYCLING</t>
  </si>
  <si>
    <t>TAX EXEMPT COMPUTER AID</t>
  </si>
  <si>
    <t>COUNTY AID FOR ROADS</t>
  </si>
  <si>
    <t>COUNTY AID - LIBRARY</t>
  </si>
  <si>
    <t>COUNTY AID - OTHER</t>
  </si>
  <si>
    <t>LIQUOR &amp; MALT BEVERAGE LICENSE</t>
  </si>
  <si>
    <t>OPERATORS' LICENSES</t>
  </si>
  <si>
    <t>CIGARETTE LICENSES</t>
  </si>
  <si>
    <t>CABLE TELEVISION FRANCHISE FEE</t>
  </si>
  <si>
    <t>OTHER BUS &amp; OCCUP LIC</t>
  </si>
  <si>
    <t>BUILDING PERMITS</t>
  </si>
  <si>
    <t>ZONING &amp; PLANNING MEETING FEES</t>
  </si>
  <si>
    <t>OTHER PERMITS</t>
  </si>
  <si>
    <t>COURT PENALTIES AND COSTS</t>
  </si>
  <si>
    <t>PARKING VIOLATIONS</t>
  </si>
  <si>
    <t>OTHER GENERAL REVENUE</t>
  </si>
  <si>
    <t>LICENSE PUBLICATION FEES</t>
  </si>
  <si>
    <t>LAW ENFORCEMENT FEES</t>
  </si>
  <si>
    <t>FIRE PROTECTION SERVICES</t>
  </si>
  <si>
    <t>AMBULANCE REVENUE</t>
  </si>
  <si>
    <t>GARBAGE &amp; REFUSE COLLECTIONS</t>
  </si>
  <si>
    <t>SWIMMING POOL REVENUE</t>
  </si>
  <si>
    <t>FIRE CALLS CHARGES</t>
  </si>
  <si>
    <t>LIBRARY AID REVENUE</t>
  </si>
  <si>
    <t>INTEREST ON GENERAL INVESTMENT</t>
  </si>
  <si>
    <t>INTEREST ON SPEC ASSMTS</t>
  </si>
  <si>
    <t>RENT OF CITY BUILDINGS</t>
  </si>
  <si>
    <t>COMMUNITY MARKET FEES</t>
  </si>
  <si>
    <t>COMMUNITY GARDEN FEES</t>
  </si>
  <si>
    <t>SALE OF CITY PROPERTY</t>
  </si>
  <si>
    <t>DONATIONS - WEBSITE</t>
  </si>
  <si>
    <t>PROCEEDS OF LONG-TERM DEBT</t>
  </si>
  <si>
    <t>TRANSFERS FROM OTHER FUNDS</t>
  </si>
  <si>
    <t>FUND BALANCE APPLIED</t>
  </si>
  <si>
    <t>DONATIONS - SWIMMING POOL FUND</t>
  </si>
  <si>
    <t>CONTINGENCY FUND</t>
  </si>
  <si>
    <t>COUNCIL - SALARY</t>
  </si>
  <si>
    <t>COUNCIL - OTHER</t>
  </si>
  <si>
    <t>CITY ATTORNEY</t>
  </si>
  <si>
    <t>MAYOR - SALARY</t>
  </si>
  <si>
    <t>MAYOR - OTHER</t>
  </si>
  <si>
    <t>CODIFICATION OF ORDINANCES</t>
  </si>
  <si>
    <t>CLERK/TREASURER - SALARY</t>
  </si>
  <si>
    <t>CLERK/TREASURER - LICENSE PUBL</t>
  </si>
  <si>
    <t>CLERK/TREASURER - OTHER</t>
  </si>
  <si>
    <t>CLERK/TREASURER - COPIER</t>
  </si>
  <si>
    <t>CLERK/TREASURER - PETTY CASH</t>
  </si>
  <si>
    <t>CLERK/TREASURER - INTERNET</t>
  </si>
  <si>
    <t>CLERK/TREASURER - COMPUTER</t>
  </si>
  <si>
    <t>ELECTIONS - SALARY - PART-TIME</t>
  </si>
  <si>
    <t>ELECTIONS - OTHER</t>
  </si>
  <si>
    <t>SPECIAL AUDITING &amp; ACCOUNTING</t>
  </si>
  <si>
    <t>ASSESSMENT OF PROPERTY GEN GOV</t>
  </si>
  <si>
    <t>DATA PROCESSING</t>
  </si>
  <si>
    <t>MUNICIPAL BUILDING - SALARY</t>
  </si>
  <si>
    <t>MUNICIPAL BUILDING - HEATING</t>
  </si>
  <si>
    <t>MUNICIPAL BLDG - UTILITIES</t>
  </si>
  <si>
    <t>MUNICIPAL BLDG - PHONE</t>
  </si>
  <si>
    <t>MUNICIPAL BUILDING - OTHER</t>
  </si>
  <si>
    <t>WISCONSIN RETIREMENT FUND EXPE</t>
  </si>
  <si>
    <t>SOCIAL SECURITY/MEDICARE EXPEN</t>
  </si>
  <si>
    <t>HEALTH INSURANCE EXPENSE</t>
  </si>
  <si>
    <t>DENTAL/EYE BENEFIT EXPENSE</t>
  </si>
  <si>
    <t>WORKER'S COMPENSATION</t>
  </si>
  <si>
    <t>HEALTH INSURANCE OPT OUT</t>
  </si>
  <si>
    <t>VOLUNTEER SERVICES - LOSA BENE</t>
  </si>
  <si>
    <t>PROPERTY &amp; LIABILITY INSURANCE</t>
  </si>
  <si>
    <t>MISCELLANEOUS GENERAL EXPENSE</t>
  </si>
  <si>
    <t>FIRE/RESCUE BLDG - SALARY</t>
  </si>
  <si>
    <t>FIRE/RESCUE BLDG - HEATING</t>
  </si>
  <si>
    <t>FIRE/RESCUE BLDG - UTILITIES</t>
  </si>
  <si>
    <t>FIRE/RESCUE BLDG - OTHER</t>
  </si>
  <si>
    <t>SCHOOL GUARD - WAGES</t>
  </si>
  <si>
    <t>SCHOOL GUARD - OTHER</t>
  </si>
  <si>
    <t>POLICE - SALARY</t>
  </si>
  <si>
    <t>POLICE - PART-TIME</t>
  </si>
  <si>
    <t>POLICE - SALVAGE REIMBURSEMENT</t>
  </si>
  <si>
    <t>POLICE - OVERTIME</t>
  </si>
  <si>
    <t>POLICE - LONGEVITY</t>
  </si>
  <si>
    <t>POLICE - LEGAL EXPENSES</t>
  </si>
  <si>
    <t>POLICE DEPARTMENT - OFFICE</t>
  </si>
  <si>
    <t>POLICE DEPARTMENT - GAS</t>
  </si>
  <si>
    <t>POLICE - VEHICLE SERVICE</t>
  </si>
  <si>
    <t>POLICE - TIRES</t>
  </si>
  <si>
    <t>POLICE - REPAIRS &amp; MAINT</t>
  </si>
  <si>
    <t>POLICE - OTHER</t>
  </si>
  <si>
    <t>FIRE DEPARTMENT - INS REBATE</t>
  </si>
  <si>
    <t>FIRE DEPARTMENT - SALARY</t>
  </si>
  <si>
    <t>FIRE DEPARTMENT - PHONE</t>
  </si>
  <si>
    <t>FIRE DEPARTMENT - INSPECTIONS</t>
  </si>
  <si>
    <t>FIRE DEPARTMENT - OTHER</t>
  </si>
  <si>
    <t>AMBULANCE EXPENSES</t>
  </si>
  <si>
    <t>AMBULANCE - SALARY</t>
  </si>
  <si>
    <t>INSPECTIONS</t>
  </si>
  <si>
    <t>BUILDING INSPECTION WAGES</t>
  </si>
  <si>
    <t>DIR PUBLIC WORKS SALARY</t>
  </si>
  <si>
    <t>DIR PUBLIC WORKS OTHER EXPENSE</t>
  </si>
  <si>
    <t>MACHINERY &amp; EQUIPMENT - SALARY</t>
  </si>
  <si>
    <t>GARAGES &amp; SHEDS - SALARY</t>
  </si>
  <si>
    <t>STREET MAINTENANCE - SALARY</t>
  </si>
  <si>
    <t>MAINTENANCE OF ALLEY - SALARY</t>
  </si>
  <si>
    <t>CURB &amp; GUTTER MAINT - SALARY</t>
  </si>
  <si>
    <t>STREET CLEANING - SALARY</t>
  </si>
  <si>
    <t>SNOW &amp; ICE CONTROL - SALARY</t>
  </si>
  <si>
    <t>SNOW &amp; ICE CONTROL OVERTIME</t>
  </si>
  <si>
    <t>TRAFFIC CONTROL - SALARY</t>
  </si>
  <si>
    <t>TREE AND BRUSH CONTROL</t>
  </si>
  <si>
    <t>MACHINERY &amp; EQUIPMENT - OTHER</t>
  </si>
  <si>
    <t>GARAGES &amp; SHEDS - OTHER</t>
  </si>
  <si>
    <t>STREET MAINTENANCE - OTHER</t>
  </si>
  <si>
    <t>MAINTENANCE OF ALLEY - OTHER</t>
  </si>
  <si>
    <t>HWY &amp; STREET MAINT - OTHER SUP</t>
  </si>
  <si>
    <t>STREET CLEANING - OTHER</t>
  </si>
  <si>
    <t>SNOW &amp; ICE CONTROL - OTHER</t>
  </si>
  <si>
    <t>TRAFFIC CONTROL - OTHER</t>
  </si>
  <si>
    <t>MATCHING FUND STREET AID</t>
  </si>
  <si>
    <t>STREET LIGHTING</t>
  </si>
  <si>
    <t>NEW SW CONS AND REPL W/O STREE</t>
  </si>
  <si>
    <t>SIDEWALKS - OTHER</t>
  </si>
  <si>
    <t>STORM SEWER MAINT - SALARY</t>
  </si>
  <si>
    <t>STORM SEWER MAINT - OTHER</t>
  </si>
  <si>
    <t>WATERWAY MAINTENANCE</t>
  </si>
  <si>
    <t>GARBAGE &amp; REFUSE COLLECTION</t>
  </si>
  <si>
    <t>RECYCLING OPERATING SUPPLIES</t>
  </si>
  <si>
    <t>WEED CONTROL - SALARY</t>
  </si>
  <si>
    <t>WEED CONTROL - OTHER</t>
  </si>
  <si>
    <t>SAFETY</t>
  </si>
  <si>
    <t>PUBLIC SANITATION CHARGE</t>
  </si>
  <si>
    <t>CEMETERY</t>
  </si>
  <si>
    <t>LIBRARY AID ACCOUNT</t>
  </si>
  <si>
    <t>LIBRARY - SALARY</t>
  </si>
  <si>
    <t>PARKS &amp; GROUNDS MAINT - SALARY</t>
  </si>
  <si>
    <t>PARKS &amp; GROUNDS PART-TIME</t>
  </si>
  <si>
    <t>PARKS &amp; GROUNDS MAINT - OTHER</t>
  </si>
  <si>
    <t>SENIOR CITIZENS</t>
  </si>
  <si>
    <t>SUMMER RECREATION - OTHER</t>
  </si>
  <si>
    <t>ZONING</t>
  </si>
  <si>
    <t>ECON DEV CONSULTING FEES</t>
  </si>
  <si>
    <t>ECON DEV EXPENSES</t>
  </si>
  <si>
    <t>ECON DEV COMM MARKET</t>
  </si>
  <si>
    <t>GENERAL ADMINISTRATION OUTLAY</t>
  </si>
  <si>
    <t>MUNICIPAL BUILDING - OUTLAY</t>
  </si>
  <si>
    <t>PUBLIC SAFETY - OUTLAY</t>
  </si>
  <si>
    <t>POLICE DEPT -COMPUTER OUTLAY</t>
  </si>
  <si>
    <t>POLICE DEPT -BODY ARMOR OUTLAY</t>
  </si>
  <si>
    <t>FIRE DEPT - VEHICLE OUTLAY</t>
  </si>
  <si>
    <t>FIRE EQUIPMENT OUTLAY</t>
  </si>
  <si>
    <t>FIRE DEPT - HYDRO TEST OUTLAY</t>
  </si>
  <si>
    <t>AMBULANCE</t>
  </si>
  <si>
    <t>HIGHWAY EQUIPMENT OUTLAY</t>
  </si>
  <si>
    <t>NEW STREETS - OTHER</t>
  </si>
  <si>
    <t>NEW STREETS - BLACKTOP</t>
  </si>
  <si>
    <t>NEW STREETS - GRAVEL</t>
  </si>
  <si>
    <t>NEW STREETS - ENGINEERING</t>
  </si>
  <si>
    <t>NEW STREETS - EXCAVATION</t>
  </si>
  <si>
    <t>CURB &amp; GUTTER - OUTLAY</t>
  </si>
  <si>
    <t>SIDEWALK REPL W/STREET RECON</t>
  </si>
  <si>
    <t>STORM SEWER OUTLAY</t>
  </si>
  <si>
    <t>OTHER TRANSPORTATION OUTLAY</t>
  </si>
  <si>
    <t>PARKS &amp; GROUNDS OUTLAY</t>
  </si>
  <si>
    <t>SWIMMING POOL FUND</t>
  </si>
  <si>
    <t>TREES - OUTLAY</t>
  </si>
  <si>
    <t>PRINCIPAL ON LONG-TERM NOTES</t>
  </si>
  <si>
    <t>INTEREST ON LONG-TERM NOTES</t>
  </si>
  <si>
    <t>2022 thru</t>
  </si>
  <si>
    <t>from 2022</t>
  </si>
  <si>
    <t>2023 BUDGET</t>
  </si>
  <si>
    <t>HLTH INS OPTOUT SALARY BONUS</t>
  </si>
  <si>
    <t>100-51900-110</t>
  </si>
  <si>
    <t>POLICE - IT EXPENSES</t>
  </si>
  <si>
    <t>Total expenditures without debt payments</t>
  </si>
  <si>
    <t>% increase over prior year</t>
  </si>
  <si>
    <t xml:space="preserve">           (expenses for this program are calculated without using the principal &amp; interest payments)</t>
  </si>
  <si>
    <t xml:space="preserve">Note:  Must keep 2023 budget expenditure increase to less than 8.5% to qualify for 2024 Expenditure Restraint Payment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</si>
</sst>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\(0.0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37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0" borderId="0" xfId="0" applyFont="1"/>
    <xf numFmtId="37" fontId="2" fillId="0" borderId="0" xfId="0" applyNumberFormat="1" applyFont="1"/>
    <xf numFmtId="0" fontId="8" fillId="0" borderId="0" xfId="2" applyFont="1"/>
    <xf numFmtId="0" fontId="5" fillId="0" borderId="0" xfId="2"/>
    <xf numFmtId="43" fontId="5" fillId="0" borderId="0" xfId="2" applyNumberFormat="1"/>
    <xf numFmtId="2" fontId="5" fillId="2" borderId="0" xfId="2" applyNumberFormat="1" applyFill="1"/>
    <xf numFmtId="2" fontId="5" fillId="0" borderId="0" xfId="2" applyNumberFormat="1"/>
    <xf numFmtId="10" fontId="5" fillId="0" borderId="0" xfId="2" applyNumberFormat="1"/>
    <xf numFmtId="9" fontId="5" fillId="0" borderId="0" xfId="2" applyNumberFormat="1"/>
    <xf numFmtId="1" fontId="5" fillId="0" borderId="0" xfId="2" applyNumberFormat="1"/>
    <xf numFmtId="164" fontId="5" fillId="0" borderId="0" xfId="2" applyNumberFormat="1"/>
    <xf numFmtId="0" fontId="8" fillId="0" borderId="0" xfId="2" applyFont="1" applyAlignment="1">
      <alignment horizontal="center"/>
    </xf>
    <xf numFmtId="10" fontId="8" fillId="0" borderId="0" xfId="2" applyNumberFormat="1" applyFont="1" applyAlignment="1">
      <alignment horizontal="center"/>
    </xf>
    <xf numFmtId="43" fontId="8" fillId="0" borderId="0" xfId="2" applyNumberFormat="1" applyFont="1" applyAlignment="1">
      <alignment horizontal="center"/>
    </xf>
    <xf numFmtId="0" fontId="3" fillId="0" borderId="0" xfId="0" quotePrefix="1" applyFont="1" applyAlignment="1">
      <alignment wrapText="1"/>
    </xf>
    <xf numFmtId="0" fontId="11" fillId="0" borderId="0" xfId="0" applyFont="1"/>
    <xf numFmtId="0" fontId="12" fillId="0" borderId="0" xfId="0" applyFont="1"/>
    <xf numFmtId="44" fontId="12" fillId="0" borderId="0" xfId="1" applyFont="1" applyFill="1"/>
    <xf numFmtId="9" fontId="12" fillId="0" borderId="0" xfId="0" applyNumberFormat="1" applyFont="1"/>
    <xf numFmtId="2" fontId="8" fillId="0" borderId="0" xfId="2" applyNumberFormat="1" applyFont="1"/>
    <xf numFmtId="0" fontId="14" fillId="0" borderId="0" xfId="0" applyFont="1"/>
    <xf numFmtId="0" fontId="11" fillId="0" borderId="0" xfId="0" applyFont="1" applyAlignment="1">
      <alignment horizontal="center"/>
    </xf>
    <xf numFmtId="40" fontId="0" fillId="0" borderId="0" xfId="0" applyNumberFormat="1"/>
    <xf numFmtId="40" fontId="14" fillId="0" borderId="0" xfId="0" applyNumberFormat="1" applyFont="1"/>
    <xf numFmtId="0" fontId="13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2" borderId="0" xfId="0" applyNumberFormat="1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0" fontId="0" fillId="0" borderId="0" xfId="4" applyNumberFormat="1" applyFont="1"/>
  </cellXfs>
  <cellStyles count="5">
    <cellStyle name="Comma 2" xfId="3" xr:uid="{00000000-0005-0000-0000-000000000000}"/>
    <cellStyle name="Currency" xfId="1" builtinId="4"/>
    <cellStyle name="Normal" xfId="0" builtinId="0"/>
    <cellStyle name="Normal 2" xfId="2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J200"/>
  <sheetViews>
    <sheetView tabSelected="1" zoomScale="110" zoomScaleNormal="110" workbookViewId="0">
      <selection sqref="A1:H1"/>
    </sheetView>
  </sheetViews>
  <sheetFormatPr defaultRowHeight="15" x14ac:dyDescent="0.25"/>
  <cols>
    <col min="1" max="1" width="39.85546875" bestFit="1" customWidth="1"/>
    <col min="2" max="2" width="13.5703125" bestFit="1" customWidth="1"/>
    <col min="3" max="7" width="12.5703125" bestFit="1" customWidth="1"/>
    <col min="8" max="8" width="11.5703125" bestFit="1" customWidth="1"/>
    <col min="9" max="9" width="3.5703125" customWidth="1"/>
    <col min="10" max="10" width="88.42578125" customWidth="1"/>
  </cols>
  <sheetData>
    <row r="1" spans="1:10" ht="15.75" x14ac:dyDescent="0.25">
      <c r="A1" s="31" t="s">
        <v>229</v>
      </c>
      <c r="B1" s="31"/>
      <c r="C1" s="31"/>
      <c r="D1" s="31"/>
      <c r="E1" s="31"/>
      <c r="F1" s="31"/>
      <c r="G1" s="31"/>
      <c r="H1" s="31"/>
      <c r="I1" s="3"/>
      <c r="J1" s="3"/>
    </row>
    <row r="2" spans="1:10" ht="15.75" x14ac:dyDescent="0.25">
      <c r="A2" s="31" t="s">
        <v>419</v>
      </c>
      <c r="B2" s="31"/>
      <c r="C2" s="31"/>
      <c r="D2" s="31"/>
      <c r="E2" s="31"/>
      <c r="F2" s="31"/>
      <c r="G2" s="31"/>
      <c r="H2" s="31"/>
      <c r="I2" s="3"/>
      <c r="J2" s="3"/>
    </row>
    <row r="3" spans="1:10" x14ac:dyDescent="0.25">
      <c r="A3" s="27" t="s">
        <v>0</v>
      </c>
      <c r="I3" s="3"/>
      <c r="J3" s="7"/>
    </row>
    <row r="4" spans="1:10" x14ac:dyDescent="0.25">
      <c r="B4" s="22"/>
      <c r="C4" s="4">
        <v>2020</v>
      </c>
      <c r="D4" s="4">
        <v>2021</v>
      </c>
      <c r="E4" s="4" t="s">
        <v>417</v>
      </c>
      <c r="F4" s="4">
        <v>2022</v>
      </c>
      <c r="G4" s="4">
        <v>2023</v>
      </c>
      <c r="H4" s="4" t="s">
        <v>3</v>
      </c>
      <c r="I4" s="4"/>
      <c r="J4" s="4"/>
    </row>
    <row r="5" spans="1:10" x14ac:dyDescent="0.25">
      <c r="A5" s="27" t="s">
        <v>1</v>
      </c>
      <c r="B5" s="27" t="s">
        <v>2</v>
      </c>
      <c r="C5" s="35" t="s">
        <v>4</v>
      </c>
      <c r="D5" s="36" t="s">
        <v>4</v>
      </c>
      <c r="E5" s="37">
        <v>44865</v>
      </c>
      <c r="F5" s="36" t="s">
        <v>5</v>
      </c>
      <c r="G5" s="36" t="s">
        <v>6</v>
      </c>
      <c r="H5" s="38" t="s">
        <v>418</v>
      </c>
      <c r="I5" s="5"/>
      <c r="J5" s="6"/>
    </row>
    <row r="6" spans="1:10" x14ac:dyDescent="0.25">
      <c r="I6" s="3"/>
      <c r="J6" s="3"/>
    </row>
    <row r="7" spans="1:10" ht="15" customHeight="1" x14ac:dyDescent="0.25">
      <c r="A7" t="s">
        <v>242</v>
      </c>
      <c r="B7" t="s">
        <v>7</v>
      </c>
      <c r="C7" s="29">
        <v>950135.88</v>
      </c>
      <c r="D7" s="29">
        <v>967751.89</v>
      </c>
      <c r="E7" s="29">
        <v>955050.75</v>
      </c>
      <c r="F7" s="29">
        <v>955051</v>
      </c>
      <c r="G7" s="29">
        <v>953059</v>
      </c>
      <c r="H7" s="29">
        <v>-1992</v>
      </c>
      <c r="I7" s="2"/>
      <c r="J7" s="3"/>
    </row>
    <row r="8" spans="1:10" ht="15" customHeight="1" x14ac:dyDescent="0.25">
      <c r="A8" t="s">
        <v>243</v>
      </c>
      <c r="B8" t="s">
        <v>8</v>
      </c>
      <c r="C8" s="29">
        <v>144016</v>
      </c>
      <c r="D8" s="29">
        <v>88000</v>
      </c>
      <c r="E8" s="29">
        <v>96000</v>
      </c>
      <c r="F8" s="29">
        <v>96000</v>
      </c>
      <c r="G8" s="29">
        <v>96000</v>
      </c>
      <c r="H8" s="29">
        <v>0</v>
      </c>
      <c r="I8" s="2"/>
      <c r="J8" s="3"/>
    </row>
    <row r="9" spans="1:10" ht="15" customHeight="1" x14ac:dyDescent="0.25">
      <c r="A9" t="s">
        <v>244</v>
      </c>
      <c r="B9" t="s">
        <v>9</v>
      </c>
      <c r="C9" s="29">
        <v>4500</v>
      </c>
      <c r="D9" s="29">
        <v>4500</v>
      </c>
      <c r="E9" s="29">
        <v>4500</v>
      </c>
      <c r="F9" s="29">
        <v>4500</v>
      </c>
      <c r="G9" s="29">
        <v>0</v>
      </c>
      <c r="H9" s="29">
        <v>-4500</v>
      </c>
      <c r="I9" s="2"/>
      <c r="J9" s="3"/>
    </row>
    <row r="10" spans="1:10" ht="15" customHeight="1" x14ac:dyDescent="0.25">
      <c r="A10" t="s">
        <v>245</v>
      </c>
      <c r="B10" t="s">
        <v>10</v>
      </c>
      <c r="C10" s="29">
        <v>11.76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"/>
      <c r="J10" s="3"/>
    </row>
    <row r="11" spans="1:10" ht="15" customHeight="1" x14ac:dyDescent="0.25">
      <c r="A11" t="s">
        <v>246</v>
      </c>
      <c r="B11" t="s">
        <v>11</v>
      </c>
      <c r="C11" s="29">
        <v>2507.02</v>
      </c>
      <c r="D11" s="29">
        <v>5084.71</v>
      </c>
      <c r="E11" s="29">
        <v>0</v>
      </c>
      <c r="F11" s="29">
        <v>5000</v>
      </c>
      <c r="G11" s="29">
        <v>5000</v>
      </c>
      <c r="H11" s="29">
        <v>0</v>
      </c>
      <c r="I11" s="2"/>
      <c r="J11" s="7"/>
    </row>
    <row r="12" spans="1:10" ht="15" customHeight="1" x14ac:dyDescent="0.25">
      <c r="A12" t="s">
        <v>223</v>
      </c>
      <c r="B12" t="s">
        <v>226</v>
      </c>
      <c r="C12" s="29">
        <v>3807.82</v>
      </c>
      <c r="D12" s="29">
        <v>2597.9</v>
      </c>
      <c r="E12" s="29">
        <v>3807.82</v>
      </c>
      <c r="F12" s="29">
        <v>3808</v>
      </c>
      <c r="G12" s="29">
        <v>3808</v>
      </c>
      <c r="H12" s="29">
        <v>0</v>
      </c>
      <c r="I12" s="2"/>
      <c r="J12" s="7"/>
    </row>
    <row r="13" spans="1:10" ht="15" customHeight="1" x14ac:dyDescent="0.25">
      <c r="A13" t="s">
        <v>247</v>
      </c>
      <c r="B13" t="s">
        <v>12</v>
      </c>
      <c r="C13" s="29">
        <v>445075.15</v>
      </c>
      <c r="D13" s="29">
        <v>443454.99</v>
      </c>
      <c r="E13" s="29">
        <v>87919.12</v>
      </c>
      <c r="F13" s="29">
        <v>444943</v>
      </c>
      <c r="G13" s="29">
        <v>443310</v>
      </c>
      <c r="H13" s="29">
        <v>-1633</v>
      </c>
      <c r="I13" s="2"/>
      <c r="J13" s="3"/>
    </row>
    <row r="14" spans="1:10" ht="15" customHeight="1" x14ac:dyDescent="0.25">
      <c r="A14" t="s">
        <v>248</v>
      </c>
      <c r="B14" t="s">
        <v>227</v>
      </c>
      <c r="C14" s="29">
        <v>725.64</v>
      </c>
      <c r="D14" s="29">
        <v>1336.16</v>
      </c>
      <c r="E14" s="29">
        <v>1336.16</v>
      </c>
      <c r="F14" s="29">
        <v>1336</v>
      </c>
      <c r="G14" s="29">
        <v>1336</v>
      </c>
      <c r="H14" s="29">
        <v>0</v>
      </c>
      <c r="I14" s="2"/>
      <c r="J14" s="3"/>
    </row>
    <row r="15" spans="1:10" ht="15" customHeight="1" x14ac:dyDescent="0.25">
      <c r="A15" t="s">
        <v>249</v>
      </c>
      <c r="B15" t="s">
        <v>13</v>
      </c>
      <c r="C15" s="29">
        <v>6148.44</v>
      </c>
      <c r="D15" s="29">
        <v>6374.64</v>
      </c>
      <c r="E15" s="29">
        <v>6535.54</v>
      </c>
      <c r="F15" s="29">
        <v>6200</v>
      </c>
      <c r="G15" s="29">
        <v>6500</v>
      </c>
      <c r="H15" s="29">
        <v>300</v>
      </c>
      <c r="I15" s="2"/>
      <c r="J15" s="3"/>
    </row>
    <row r="16" spans="1:10" ht="15" customHeight="1" x14ac:dyDescent="0.25">
      <c r="A16" t="s">
        <v>250</v>
      </c>
      <c r="B16" t="s">
        <v>14</v>
      </c>
      <c r="C16" s="29">
        <v>0</v>
      </c>
      <c r="D16" s="29">
        <v>480</v>
      </c>
      <c r="E16" s="29">
        <v>0</v>
      </c>
      <c r="F16" s="29">
        <v>640</v>
      </c>
      <c r="G16" s="29">
        <v>640</v>
      </c>
      <c r="H16" s="29">
        <v>0</v>
      </c>
      <c r="I16" s="2"/>
      <c r="J16" s="3"/>
    </row>
    <row r="17" spans="1:10" ht="15" customHeight="1" x14ac:dyDescent="0.25">
      <c r="A17" t="s">
        <v>251</v>
      </c>
      <c r="B17" t="s">
        <v>15</v>
      </c>
      <c r="C17" s="29">
        <v>0</v>
      </c>
      <c r="D17" s="29">
        <v>0</v>
      </c>
      <c r="E17" s="29">
        <v>24957.88</v>
      </c>
      <c r="F17" s="29">
        <v>4700</v>
      </c>
      <c r="G17" s="29">
        <v>4700</v>
      </c>
      <c r="H17" s="29">
        <v>0</v>
      </c>
      <c r="I17" s="2"/>
      <c r="J17" s="3"/>
    </row>
    <row r="18" spans="1:10" ht="15" customHeight="1" x14ac:dyDescent="0.25">
      <c r="A18" t="s">
        <v>252</v>
      </c>
      <c r="B18" t="s">
        <v>16</v>
      </c>
      <c r="C18" s="29">
        <v>125426.96</v>
      </c>
      <c r="D18" s="29">
        <v>133724.96</v>
      </c>
      <c r="E18" s="29">
        <v>95231.28</v>
      </c>
      <c r="F18" s="29">
        <v>127328</v>
      </c>
      <c r="G18" s="29">
        <v>120413</v>
      </c>
      <c r="H18" s="29">
        <v>-6915</v>
      </c>
      <c r="I18" s="2"/>
      <c r="J18" s="3"/>
    </row>
    <row r="19" spans="1:10" ht="15" customHeight="1" x14ac:dyDescent="0.25">
      <c r="A19" t="s">
        <v>253</v>
      </c>
      <c r="B19" t="s">
        <v>17</v>
      </c>
      <c r="C19" s="29">
        <v>5824.81</v>
      </c>
      <c r="D19" s="29">
        <v>5846.32</v>
      </c>
      <c r="E19" s="29">
        <v>5830.86</v>
      </c>
      <c r="F19" s="29">
        <v>5800</v>
      </c>
      <c r="G19" s="29">
        <v>5800</v>
      </c>
      <c r="H19" s="29">
        <v>0</v>
      </c>
      <c r="I19" s="2"/>
      <c r="J19" s="3"/>
    </row>
    <row r="20" spans="1:10" ht="15" customHeight="1" x14ac:dyDescent="0.25">
      <c r="A20" t="s">
        <v>254</v>
      </c>
      <c r="B20" t="s">
        <v>222</v>
      </c>
      <c r="C20" s="29">
        <v>2297.79</v>
      </c>
      <c r="D20" s="29">
        <v>2297.79</v>
      </c>
      <c r="E20" s="29">
        <v>2297.79</v>
      </c>
      <c r="F20" s="29">
        <v>2298</v>
      </c>
      <c r="G20" s="29">
        <v>2298</v>
      </c>
      <c r="H20" s="29">
        <v>0</v>
      </c>
      <c r="I20" s="2"/>
      <c r="J20" s="3"/>
    </row>
    <row r="21" spans="1:10" ht="15" customHeight="1" x14ac:dyDescent="0.25">
      <c r="A21" t="s">
        <v>255</v>
      </c>
      <c r="B21" t="s">
        <v>18</v>
      </c>
      <c r="C21" s="29">
        <v>8000</v>
      </c>
      <c r="D21" s="29">
        <v>0</v>
      </c>
      <c r="E21" s="29">
        <v>8000</v>
      </c>
      <c r="F21" s="29">
        <v>4000</v>
      </c>
      <c r="G21" s="29">
        <v>4000</v>
      </c>
      <c r="H21" s="29">
        <v>0</v>
      </c>
      <c r="I21" s="2"/>
      <c r="J21" s="3"/>
    </row>
    <row r="22" spans="1:10" ht="15" customHeight="1" x14ac:dyDescent="0.25">
      <c r="A22" t="s">
        <v>256</v>
      </c>
      <c r="B22" t="s">
        <v>19</v>
      </c>
      <c r="C22" s="29">
        <v>34275.769999999997</v>
      </c>
      <c r="D22" s="29">
        <v>32762.11</v>
      </c>
      <c r="E22" s="29">
        <v>24295.599999999999</v>
      </c>
      <c r="F22" s="29">
        <v>34300</v>
      </c>
      <c r="G22" s="29">
        <v>32350</v>
      </c>
      <c r="H22" s="29">
        <v>-1950</v>
      </c>
      <c r="I22" s="2"/>
      <c r="J22" s="3"/>
    </row>
    <row r="23" spans="1:10" ht="15" customHeight="1" x14ac:dyDescent="0.25">
      <c r="A23" t="s">
        <v>257</v>
      </c>
      <c r="B23" t="s">
        <v>20</v>
      </c>
      <c r="C23" s="29">
        <v>216</v>
      </c>
      <c r="D23" s="29">
        <v>216</v>
      </c>
      <c r="E23" s="29">
        <v>248</v>
      </c>
      <c r="F23" s="29">
        <v>216</v>
      </c>
      <c r="G23" s="29">
        <v>216</v>
      </c>
      <c r="H23" s="29">
        <v>0</v>
      </c>
      <c r="I23" s="2"/>
      <c r="J23" s="3"/>
    </row>
    <row r="24" spans="1:10" ht="15" customHeight="1" x14ac:dyDescent="0.25">
      <c r="A24" t="s">
        <v>258</v>
      </c>
      <c r="B24" t="s">
        <v>21</v>
      </c>
      <c r="C24" s="29">
        <v>425</v>
      </c>
      <c r="D24" s="29">
        <v>2686.62</v>
      </c>
      <c r="E24" s="29">
        <v>2240</v>
      </c>
      <c r="F24" s="29">
        <v>2240</v>
      </c>
      <c r="G24" s="29">
        <v>2230</v>
      </c>
      <c r="H24" s="29">
        <v>-10</v>
      </c>
      <c r="I24" s="2"/>
      <c r="J24" s="3"/>
    </row>
    <row r="25" spans="1:10" ht="15" customHeight="1" x14ac:dyDescent="0.25">
      <c r="A25" t="s">
        <v>259</v>
      </c>
      <c r="B25" t="s">
        <v>22</v>
      </c>
      <c r="C25" s="29">
        <v>850</v>
      </c>
      <c r="D25" s="29">
        <v>700</v>
      </c>
      <c r="E25" s="29">
        <v>750</v>
      </c>
      <c r="F25" s="29">
        <v>500</v>
      </c>
      <c r="G25" s="29">
        <v>600</v>
      </c>
      <c r="H25" s="29">
        <v>100</v>
      </c>
      <c r="I25" s="2"/>
      <c r="J25" s="3"/>
    </row>
    <row r="26" spans="1:10" ht="15" customHeight="1" x14ac:dyDescent="0.25">
      <c r="A26" t="s">
        <v>260</v>
      </c>
      <c r="B26" t="s">
        <v>23</v>
      </c>
      <c r="C26" s="29">
        <v>200</v>
      </c>
      <c r="D26" s="29">
        <v>200</v>
      </c>
      <c r="E26" s="29">
        <v>200</v>
      </c>
      <c r="F26" s="29">
        <v>200</v>
      </c>
      <c r="G26" s="29">
        <v>200</v>
      </c>
      <c r="H26" s="29">
        <v>0</v>
      </c>
      <c r="I26" s="2"/>
      <c r="J26" s="3"/>
    </row>
    <row r="27" spans="1:10" ht="15" customHeight="1" x14ac:dyDescent="0.25">
      <c r="A27" t="s">
        <v>261</v>
      </c>
      <c r="B27" t="s">
        <v>24</v>
      </c>
      <c r="C27" s="29">
        <v>4108.34</v>
      </c>
      <c r="D27" s="29">
        <v>3902.86</v>
      </c>
      <c r="E27" s="29">
        <v>4580</v>
      </c>
      <c r="F27" s="29">
        <v>3146</v>
      </c>
      <c r="G27" s="29">
        <v>3200</v>
      </c>
      <c r="H27" s="29">
        <v>54</v>
      </c>
      <c r="I27" s="2"/>
      <c r="J27" s="3"/>
    </row>
    <row r="28" spans="1:10" ht="15" customHeight="1" x14ac:dyDescent="0.25">
      <c r="A28" t="s">
        <v>262</v>
      </c>
      <c r="B28" t="s">
        <v>211</v>
      </c>
      <c r="C28" s="29">
        <v>0</v>
      </c>
      <c r="D28" s="29">
        <v>0</v>
      </c>
      <c r="E28" s="29">
        <v>450</v>
      </c>
      <c r="F28" s="29">
        <v>25</v>
      </c>
      <c r="G28" s="29">
        <v>25</v>
      </c>
      <c r="H28" s="29">
        <v>0</v>
      </c>
      <c r="I28" s="2"/>
      <c r="J28" s="3"/>
    </row>
    <row r="29" spans="1:10" ht="15" customHeight="1" x14ac:dyDescent="0.25">
      <c r="A29" t="s">
        <v>263</v>
      </c>
      <c r="B29" t="s">
        <v>25</v>
      </c>
      <c r="C29" s="29">
        <v>4850</v>
      </c>
      <c r="D29" s="29">
        <v>4005</v>
      </c>
      <c r="E29" s="29">
        <v>3550</v>
      </c>
      <c r="F29" s="29">
        <v>3000</v>
      </c>
      <c r="G29" s="29">
        <v>3000</v>
      </c>
      <c r="H29" s="29">
        <v>0</v>
      </c>
      <c r="I29" s="2"/>
      <c r="J29" s="3"/>
    </row>
    <row r="30" spans="1:10" ht="15" customHeight="1" x14ac:dyDescent="0.25">
      <c r="A30" t="s">
        <v>264</v>
      </c>
      <c r="B30" t="s">
        <v>26</v>
      </c>
      <c r="C30" s="29">
        <v>500</v>
      </c>
      <c r="D30" s="29">
        <v>300</v>
      </c>
      <c r="E30" s="29">
        <v>150</v>
      </c>
      <c r="F30" s="29">
        <v>250</v>
      </c>
      <c r="G30" s="29">
        <v>250</v>
      </c>
      <c r="H30" s="29">
        <v>0</v>
      </c>
      <c r="I30" s="2"/>
      <c r="J30" s="3"/>
    </row>
    <row r="31" spans="1:10" ht="15" customHeight="1" x14ac:dyDescent="0.25">
      <c r="A31" t="s">
        <v>265</v>
      </c>
      <c r="B31" t="s">
        <v>27</v>
      </c>
      <c r="C31" s="29">
        <v>135</v>
      </c>
      <c r="D31" s="29">
        <v>40</v>
      </c>
      <c r="E31" s="29">
        <v>340</v>
      </c>
      <c r="F31" s="29">
        <v>100</v>
      </c>
      <c r="G31" s="29">
        <v>100</v>
      </c>
      <c r="H31" s="29">
        <v>0</v>
      </c>
      <c r="I31" s="2"/>
      <c r="J31" s="3"/>
    </row>
    <row r="32" spans="1:10" ht="15" customHeight="1" x14ac:dyDescent="0.25">
      <c r="A32" t="s">
        <v>266</v>
      </c>
      <c r="B32" t="s">
        <v>28</v>
      </c>
      <c r="C32" s="29">
        <v>5127.01</v>
      </c>
      <c r="D32" s="29">
        <v>5600.43</v>
      </c>
      <c r="E32" s="29">
        <v>4167.57</v>
      </c>
      <c r="F32" s="29">
        <v>4000</v>
      </c>
      <c r="G32" s="29">
        <v>5500</v>
      </c>
      <c r="H32" s="29">
        <v>1500</v>
      </c>
      <c r="I32" s="2"/>
      <c r="J32" s="3"/>
    </row>
    <row r="33" spans="1:10" ht="15" customHeight="1" x14ac:dyDescent="0.25">
      <c r="A33" t="s">
        <v>267</v>
      </c>
      <c r="B33" t="s">
        <v>29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"/>
      <c r="J33" s="7"/>
    </row>
    <row r="34" spans="1:10" ht="15" customHeight="1" x14ac:dyDescent="0.25">
      <c r="A34" t="s">
        <v>268</v>
      </c>
      <c r="B34" t="s">
        <v>30</v>
      </c>
      <c r="C34" s="29">
        <v>355</v>
      </c>
      <c r="D34" s="29">
        <v>811.86</v>
      </c>
      <c r="E34" s="29">
        <v>168.31</v>
      </c>
      <c r="F34" s="29">
        <v>2000</v>
      </c>
      <c r="G34" s="29">
        <v>2000</v>
      </c>
      <c r="H34" s="29">
        <v>0</v>
      </c>
      <c r="I34" s="2"/>
      <c r="J34" s="3"/>
    </row>
    <row r="35" spans="1:10" ht="15" customHeight="1" x14ac:dyDescent="0.25">
      <c r="A35" t="s">
        <v>269</v>
      </c>
      <c r="B35" t="s">
        <v>31</v>
      </c>
      <c r="C35" s="29">
        <v>61.46</v>
      </c>
      <c r="D35" s="29">
        <v>67.260000000000005</v>
      </c>
      <c r="E35" s="29">
        <v>48.78</v>
      </c>
      <c r="F35" s="29">
        <v>75</v>
      </c>
      <c r="G35" s="29">
        <v>75</v>
      </c>
      <c r="H35" s="29">
        <v>0</v>
      </c>
      <c r="I35" s="2"/>
      <c r="J35" s="3"/>
    </row>
    <row r="36" spans="1:10" ht="15" customHeight="1" x14ac:dyDescent="0.25">
      <c r="A36" t="s">
        <v>270</v>
      </c>
      <c r="B36" t="s">
        <v>32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"/>
      <c r="J36" s="3"/>
    </row>
    <row r="37" spans="1:10" ht="15" customHeight="1" x14ac:dyDescent="0.25">
      <c r="A37" t="s">
        <v>271</v>
      </c>
      <c r="B37" t="s">
        <v>33</v>
      </c>
      <c r="C37" s="29">
        <v>13929.08</v>
      </c>
      <c r="D37" s="29">
        <v>17903.13</v>
      </c>
      <c r="E37" s="29">
        <v>20829.82</v>
      </c>
      <c r="F37" s="29">
        <v>13800</v>
      </c>
      <c r="G37" s="29">
        <v>17000</v>
      </c>
      <c r="H37" s="29">
        <v>3200</v>
      </c>
      <c r="I37" s="2"/>
      <c r="J37" s="3"/>
    </row>
    <row r="38" spans="1:10" ht="15" customHeight="1" x14ac:dyDescent="0.25">
      <c r="A38" t="s">
        <v>272</v>
      </c>
      <c r="B38" t="s">
        <v>34</v>
      </c>
      <c r="C38" s="29">
        <v>3584.52</v>
      </c>
      <c r="D38" s="29">
        <v>3312.54</v>
      </c>
      <c r="E38" s="29">
        <v>3688.63</v>
      </c>
      <c r="F38" s="29">
        <v>3500</v>
      </c>
      <c r="G38" s="29">
        <v>3800</v>
      </c>
      <c r="H38" s="29">
        <v>300</v>
      </c>
      <c r="I38" s="2"/>
      <c r="J38" s="3"/>
    </row>
    <row r="39" spans="1:10" ht="15" customHeight="1" x14ac:dyDescent="0.25">
      <c r="A39" t="s">
        <v>273</v>
      </c>
      <c r="B39" t="s">
        <v>35</v>
      </c>
      <c r="C39" s="29">
        <v>139937.97</v>
      </c>
      <c r="D39" s="29">
        <v>142378.26999999999</v>
      </c>
      <c r="E39" s="29">
        <v>106376.69</v>
      </c>
      <c r="F39" s="29">
        <v>139000</v>
      </c>
      <c r="G39" s="29">
        <v>143000</v>
      </c>
      <c r="H39" s="29">
        <v>4000</v>
      </c>
      <c r="I39" s="2"/>
      <c r="J39" s="3"/>
    </row>
    <row r="40" spans="1:10" ht="15" customHeight="1" x14ac:dyDescent="0.25">
      <c r="A40" t="s">
        <v>274</v>
      </c>
      <c r="B40" t="s">
        <v>36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"/>
      <c r="J40" s="3"/>
    </row>
    <row r="41" spans="1:10" ht="15" customHeight="1" x14ac:dyDescent="0.25">
      <c r="A41" t="s">
        <v>275</v>
      </c>
      <c r="B41" t="s">
        <v>37</v>
      </c>
      <c r="C41" s="29">
        <v>5873.2</v>
      </c>
      <c r="D41" s="29">
        <v>2485</v>
      </c>
      <c r="E41" s="29">
        <v>1566</v>
      </c>
      <c r="F41" s="29">
        <v>1500</v>
      </c>
      <c r="G41" s="29">
        <v>1500</v>
      </c>
      <c r="H41" s="29">
        <v>0</v>
      </c>
      <c r="I41" s="2"/>
      <c r="J41" s="3"/>
    </row>
    <row r="42" spans="1:10" ht="15" customHeight="1" x14ac:dyDescent="0.25">
      <c r="A42" t="s">
        <v>276</v>
      </c>
      <c r="B42" t="s">
        <v>38</v>
      </c>
      <c r="C42" s="29">
        <v>4512.3999999999996</v>
      </c>
      <c r="D42" s="29">
        <v>3810.55</v>
      </c>
      <c r="E42" s="29">
        <v>25</v>
      </c>
      <c r="F42" s="29">
        <v>4200</v>
      </c>
      <c r="G42" s="29">
        <v>5150</v>
      </c>
      <c r="H42" s="29">
        <v>950</v>
      </c>
      <c r="I42" s="2"/>
      <c r="J42" s="3"/>
    </row>
    <row r="43" spans="1:10" ht="15" customHeight="1" x14ac:dyDescent="0.25">
      <c r="A43" t="s">
        <v>277</v>
      </c>
      <c r="B43" t="s">
        <v>39</v>
      </c>
      <c r="C43" s="29">
        <v>30416.89</v>
      </c>
      <c r="D43" s="29">
        <v>7441.22</v>
      </c>
      <c r="E43" s="29">
        <v>21199.91</v>
      </c>
      <c r="F43" s="29">
        <v>7000</v>
      </c>
      <c r="G43" s="29">
        <v>25000</v>
      </c>
      <c r="H43" s="29">
        <v>18000</v>
      </c>
      <c r="I43" s="2"/>
      <c r="J43" s="3"/>
    </row>
    <row r="44" spans="1:10" ht="15" customHeight="1" x14ac:dyDescent="0.25">
      <c r="A44" t="s">
        <v>278</v>
      </c>
      <c r="B44" t="s">
        <v>40</v>
      </c>
      <c r="C44" s="29">
        <v>0</v>
      </c>
      <c r="D44" s="29">
        <v>238.05</v>
      </c>
      <c r="E44" s="29">
        <v>0</v>
      </c>
      <c r="F44" s="29">
        <v>340</v>
      </c>
      <c r="G44" s="29">
        <v>340</v>
      </c>
      <c r="H44" s="29">
        <v>0</v>
      </c>
      <c r="I44" s="2"/>
      <c r="J44" s="3"/>
    </row>
    <row r="45" spans="1:10" ht="15" customHeight="1" x14ac:dyDescent="0.25">
      <c r="A45" t="s">
        <v>279</v>
      </c>
      <c r="B45" t="s">
        <v>41</v>
      </c>
      <c r="C45" s="29">
        <v>20350</v>
      </c>
      <c r="D45" s="29">
        <v>22025</v>
      </c>
      <c r="E45" s="29">
        <v>13800</v>
      </c>
      <c r="F45" s="29">
        <v>23000</v>
      </c>
      <c r="G45" s="29">
        <v>23000</v>
      </c>
      <c r="H45" s="29">
        <v>0</v>
      </c>
      <c r="I45" s="2"/>
      <c r="J45" s="21"/>
    </row>
    <row r="46" spans="1:10" ht="15" customHeight="1" x14ac:dyDescent="0.25">
      <c r="A46" t="s">
        <v>280</v>
      </c>
      <c r="B46" t="s">
        <v>42</v>
      </c>
      <c r="C46" s="29">
        <v>430</v>
      </c>
      <c r="D46" s="29">
        <v>620</v>
      </c>
      <c r="E46" s="29">
        <v>640</v>
      </c>
      <c r="F46" s="29">
        <v>750</v>
      </c>
      <c r="G46" s="29">
        <v>750</v>
      </c>
      <c r="H46" s="29">
        <v>0</v>
      </c>
      <c r="I46" s="2"/>
      <c r="J46" s="3"/>
    </row>
    <row r="47" spans="1:10" ht="15" customHeight="1" x14ac:dyDescent="0.25">
      <c r="A47" t="s">
        <v>281</v>
      </c>
      <c r="B47" t="s">
        <v>43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"/>
      <c r="J47" s="3"/>
    </row>
    <row r="48" spans="1:10" ht="15" customHeight="1" x14ac:dyDescent="0.25">
      <c r="A48" t="s">
        <v>282</v>
      </c>
      <c r="B48" t="s">
        <v>44</v>
      </c>
      <c r="C48" s="29">
        <v>0</v>
      </c>
      <c r="D48" s="29">
        <v>74608.399999999994</v>
      </c>
      <c r="E48" s="29">
        <v>249.7</v>
      </c>
      <c r="F48" s="29">
        <v>1500</v>
      </c>
      <c r="G48" s="29">
        <v>1500</v>
      </c>
      <c r="H48" s="29">
        <v>0</v>
      </c>
      <c r="I48" s="2"/>
      <c r="J48" s="3"/>
    </row>
    <row r="49" spans="1:10" ht="15" customHeight="1" x14ac:dyDescent="0.25">
      <c r="A49" t="s">
        <v>283</v>
      </c>
      <c r="B49" t="s">
        <v>45</v>
      </c>
      <c r="C49" s="29">
        <v>1800</v>
      </c>
      <c r="D49" s="29">
        <v>1710</v>
      </c>
      <c r="E49" s="29">
        <v>-150</v>
      </c>
      <c r="F49" s="29">
        <v>1500</v>
      </c>
      <c r="G49" s="29">
        <v>1500</v>
      </c>
      <c r="H49" s="29">
        <v>0</v>
      </c>
      <c r="I49" s="2"/>
      <c r="J49" s="7"/>
    </row>
    <row r="50" spans="1:10" ht="15" customHeight="1" x14ac:dyDescent="0.25">
      <c r="A50" t="s">
        <v>284</v>
      </c>
      <c r="B50" t="s">
        <v>46</v>
      </c>
      <c r="C50" s="29">
        <v>0</v>
      </c>
      <c r="D50" s="29">
        <v>0</v>
      </c>
      <c r="E50" s="29"/>
      <c r="F50" s="29">
        <v>0</v>
      </c>
      <c r="G50" s="29">
        <v>0</v>
      </c>
      <c r="H50" s="29">
        <v>0</v>
      </c>
      <c r="I50" s="2"/>
      <c r="J50" s="3"/>
    </row>
    <row r="51" spans="1:10" ht="15" customHeight="1" x14ac:dyDescent="0.25">
      <c r="A51" t="s">
        <v>285</v>
      </c>
      <c r="B51" t="s">
        <v>47</v>
      </c>
      <c r="C51" s="29">
        <v>0</v>
      </c>
      <c r="D51" s="29">
        <v>0</v>
      </c>
      <c r="E51" s="29"/>
      <c r="F51" s="29">
        <v>0</v>
      </c>
      <c r="G51" s="29">
        <v>0</v>
      </c>
      <c r="H51" s="29">
        <v>0</v>
      </c>
      <c r="I51" s="2"/>
      <c r="J51" s="3"/>
    </row>
    <row r="52" spans="1:10" ht="15" customHeight="1" x14ac:dyDescent="0.25">
      <c r="A52" t="s">
        <v>286</v>
      </c>
      <c r="B52" t="s">
        <v>48</v>
      </c>
      <c r="C52" s="29">
        <v>0</v>
      </c>
      <c r="D52" s="29">
        <v>0</v>
      </c>
      <c r="E52" s="29"/>
      <c r="F52" s="29">
        <v>0</v>
      </c>
      <c r="G52" s="29">
        <v>115090</v>
      </c>
      <c r="H52" s="29">
        <v>115090</v>
      </c>
      <c r="I52" s="2"/>
      <c r="J52" s="3"/>
    </row>
    <row r="53" spans="1:10" ht="15" customHeight="1" x14ac:dyDescent="0.25">
      <c r="A53" t="s">
        <v>287</v>
      </c>
      <c r="B53" t="s">
        <v>49</v>
      </c>
      <c r="C53" s="29">
        <v>0</v>
      </c>
      <c r="D53" s="29">
        <v>0</v>
      </c>
      <c r="E53" s="29"/>
      <c r="F53" s="29"/>
      <c r="G53" s="29">
        <v>0</v>
      </c>
      <c r="H53" s="29"/>
      <c r="I53" s="2"/>
      <c r="J53" s="3"/>
    </row>
    <row r="54" spans="1:10" ht="15" customHeight="1" x14ac:dyDescent="0.25">
      <c r="C54" s="29"/>
      <c r="D54" s="29"/>
      <c r="E54" s="29"/>
      <c r="F54" s="29"/>
      <c r="G54" s="29"/>
      <c r="H54" s="29"/>
      <c r="I54" s="2"/>
      <c r="J54" s="3"/>
    </row>
    <row r="55" spans="1:10" ht="15" customHeight="1" x14ac:dyDescent="0.25">
      <c r="A55" t="s">
        <v>50</v>
      </c>
      <c r="C55" s="29">
        <v>1970414.9099999997</v>
      </c>
      <c r="D55" s="29">
        <v>1989273.6600000001</v>
      </c>
      <c r="E55" s="29">
        <v>1500881.21</v>
      </c>
      <c r="F55" s="29">
        <v>1907746</v>
      </c>
      <c r="G55" s="29">
        <v>2034240</v>
      </c>
      <c r="H55" s="29">
        <v>126494</v>
      </c>
      <c r="I55" s="8"/>
      <c r="J55" s="1"/>
    </row>
    <row r="56" spans="1:10" x14ac:dyDescent="0.25">
      <c r="A56" s="27"/>
    </row>
    <row r="57" spans="1:10" x14ac:dyDescent="0.25">
      <c r="A57" s="27" t="s">
        <v>51</v>
      </c>
      <c r="B57" s="28"/>
      <c r="C57" s="28"/>
      <c r="D57" s="28"/>
      <c r="E57" s="28"/>
      <c r="F57" s="28"/>
      <c r="G57" s="28"/>
      <c r="H57" s="28"/>
    </row>
    <row r="58" spans="1:10" x14ac:dyDescent="0.25">
      <c r="A58" s="27"/>
      <c r="B58" s="22"/>
      <c r="C58" s="4">
        <v>2020</v>
      </c>
      <c r="D58" s="4">
        <v>2021</v>
      </c>
      <c r="E58" s="4" t="s">
        <v>417</v>
      </c>
      <c r="F58" s="4">
        <v>2022</v>
      </c>
      <c r="G58" s="4">
        <v>2023</v>
      </c>
      <c r="H58" s="4" t="s">
        <v>3</v>
      </c>
    </row>
    <row r="59" spans="1:10" x14ac:dyDescent="0.25">
      <c r="A59" s="27" t="s">
        <v>1</v>
      </c>
      <c r="B59" s="27" t="s">
        <v>2</v>
      </c>
      <c r="C59" s="35" t="s">
        <v>4</v>
      </c>
      <c r="D59" s="36" t="s">
        <v>4</v>
      </c>
      <c r="E59" s="37">
        <v>44865</v>
      </c>
      <c r="F59" s="36" t="s">
        <v>5</v>
      </c>
      <c r="G59" s="36" t="s">
        <v>6</v>
      </c>
      <c r="H59" s="38" t="s">
        <v>418</v>
      </c>
    </row>
    <row r="60" spans="1:10" x14ac:dyDescent="0.25">
      <c r="C60" s="29"/>
      <c r="D60" s="29"/>
      <c r="E60" s="29"/>
      <c r="F60" s="29"/>
      <c r="G60" s="29"/>
      <c r="H60" s="29"/>
    </row>
    <row r="61" spans="1:10" x14ac:dyDescent="0.25">
      <c r="A61" t="s">
        <v>288</v>
      </c>
      <c r="B61" t="s">
        <v>212</v>
      </c>
      <c r="C61" s="29">
        <v>0</v>
      </c>
      <c r="D61" s="29">
        <v>0</v>
      </c>
      <c r="E61" s="29">
        <v>0</v>
      </c>
      <c r="F61" s="29">
        <v>4300</v>
      </c>
      <c r="G61" s="29">
        <v>0</v>
      </c>
      <c r="H61" s="29">
        <v>-4300</v>
      </c>
    </row>
    <row r="62" spans="1:10" x14ac:dyDescent="0.25">
      <c r="A62" t="s">
        <v>289</v>
      </c>
      <c r="B62" t="s">
        <v>213</v>
      </c>
      <c r="C62" s="29">
        <v>8450</v>
      </c>
      <c r="D62" s="29">
        <v>6445</v>
      </c>
      <c r="E62" s="29">
        <v>10910</v>
      </c>
      <c r="F62" s="29">
        <v>10000</v>
      </c>
      <c r="G62" s="29">
        <v>10000</v>
      </c>
      <c r="H62" s="29">
        <v>0</v>
      </c>
    </row>
    <row r="63" spans="1:10" x14ac:dyDescent="0.25">
      <c r="A63" t="s">
        <v>290</v>
      </c>
      <c r="B63" t="s">
        <v>214</v>
      </c>
      <c r="C63" s="29">
        <v>3924.21</v>
      </c>
      <c r="D63" s="29">
        <v>3117.88</v>
      </c>
      <c r="E63" s="29">
        <v>4055.5</v>
      </c>
      <c r="F63" s="29">
        <v>4000</v>
      </c>
      <c r="G63" s="29">
        <v>4000</v>
      </c>
      <c r="H63" s="29">
        <v>0</v>
      </c>
    </row>
    <row r="64" spans="1:10" x14ac:dyDescent="0.25">
      <c r="A64" t="s">
        <v>291</v>
      </c>
      <c r="B64" t="s">
        <v>52</v>
      </c>
      <c r="C64" s="29">
        <v>10272.5</v>
      </c>
      <c r="D64" s="29">
        <v>31141.62</v>
      </c>
      <c r="E64" s="29">
        <v>9719.43</v>
      </c>
      <c r="F64" s="29">
        <v>15000</v>
      </c>
      <c r="G64" s="29">
        <v>15000</v>
      </c>
      <c r="H64" s="29">
        <v>0</v>
      </c>
    </row>
    <row r="65" spans="1:8" x14ac:dyDescent="0.25">
      <c r="A65" t="s">
        <v>292</v>
      </c>
      <c r="B65" t="s">
        <v>53</v>
      </c>
      <c r="C65" s="29">
        <v>2670</v>
      </c>
      <c r="D65" s="29">
        <v>970</v>
      </c>
      <c r="E65" s="29">
        <v>1300</v>
      </c>
      <c r="F65" s="29">
        <v>5000</v>
      </c>
      <c r="G65" s="29">
        <v>3500</v>
      </c>
      <c r="H65" s="29">
        <v>-1500</v>
      </c>
    </row>
    <row r="66" spans="1:8" x14ac:dyDescent="0.25">
      <c r="A66" t="s">
        <v>293</v>
      </c>
      <c r="B66" t="s">
        <v>54</v>
      </c>
      <c r="C66" s="29">
        <v>0</v>
      </c>
      <c r="D66" s="29">
        <v>133.07</v>
      </c>
      <c r="E66" s="29">
        <v>143</v>
      </c>
      <c r="F66" s="29">
        <v>300</v>
      </c>
      <c r="G66" s="29">
        <v>300</v>
      </c>
      <c r="H66" s="29">
        <v>0</v>
      </c>
    </row>
    <row r="67" spans="1:8" x14ac:dyDescent="0.25">
      <c r="A67" t="s">
        <v>294</v>
      </c>
      <c r="B67" t="s">
        <v>55</v>
      </c>
      <c r="C67" s="29">
        <v>1215.07</v>
      </c>
      <c r="D67" s="29">
        <v>954.97</v>
      </c>
      <c r="E67" s="29">
        <v>225</v>
      </c>
      <c r="F67" s="29">
        <v>500</v>
      </c>
      <c r="G67" s="29">
        <v>500</v>
      </c>
      <c r="H67" s="29">
        <v>0</v>
      </c>
    </row>
    <row r="68" spans="1:8" x14ac:dyDescent="0.25">
      <c r="A68" t="s">
        <v>295</v>
      </c>
      <c r="B68" t="s">
        <v>56</v>
      </c>
      <c r="C68" s="29">
        <v>42084.41</v>
      </c>
      <c r="D68" s="29">
        <v>43210.58</v>
      </c>
      <c r="E68" s="29">
        <v>36958.89</v>
      </c>
      <c r="F68" s="29">
        <v>45350</v>
      </c>
      <c r="G68" s="29">
        <v>47000</v>
      </c>
      <c r="H68" s="29">
        <v>1650</v>
      </c>
    </row>
    <row r="69" spans="1:8" x14ac:dyDescent="0.25">
      <c r="A69" t="s">
        <v>296</v>
      </c>
      <c r="B69" t="s">
        <v>57</v>
      </c>
      <c r="C69" s="29">
        <v>70.2</v>
      </c>
      <c r="D69" s="29">
        <v>67.28</v>
      </c>
      <c r="E69" s="29">
        <v>48.8</v>
      </c>
      <c r="F69" s="29">
        <v>75</v>
      </c>
      <c r="G69" s="29">
        <v>75</v>
      </c>
      <c r="H69" s="29">
        <v>0</v>
      </c>
    </row>
    <row r="70" spans="1:8" x14ac:dyDescent="0.25">
      <c r="A70" t="s">
        <v>297</v>
      </c>
      <c r="B70" t="s">
        <v>58</v>
      </c>
      <c r="C70" s="29">
        <v>4293.05</v>
      </c>
      <c r="D70" s="29">
        <v>2849.25</v>
      </c>
      <c r="E70" s="29">
        <v>2623.42</v>
      </c>
      <c r="F70" s="29">
        <v>6000</v>
      </c>
      <c r="G70" s="29">
        <v>6000</v>
      </c>
      <c r="H70" s="29">
        <v>0</v>
      </c>
    </row>
    <row r="71" spans="1:8" x14ac:dyDescent="0.25">
      <c r="A71" t="s">
        <v>298</v>
      </c>
      <c r="B71" t="s">
        <v>59</v>
      </c>
      <c r="C71" s="29">
        <v>1332.47</v>
      </c>
      <c r="D71" s="29">
        <v>1789.49</v>
      </c>
      <c r="E71" s="29">
        <v>1781.09</v>
      </c>
      <c r="F71" s="29">
        <v>2000</v>
      </c>
      <c r="G71" s="29">
        <v>2000</v>
      </c>
      <c r="H71" s="29">
        <v>0</v>
      </c>
    </row>
    <row r="72" spans="1:8" x14ac:dyDescent="0.25">
      <c r="A72" t="s">
        <v>299</v>
      </c>
      <c r="B72" t="s">
        <v>60</v>
      </c>
      <c r="C72" s="29">
        <v>0</v>
      </c>
      <c r="D72" s="29">
        <v>127.66</v>
      </c>
      <c r="E72" s="29">
        <v>0</v>
      </c>
      <c r="F72" s="29">
        <v>100</v>
      </c>
      <c r="G72" s="29">
        <v>100</v>
      </c>
      <c r="H72" s="29">
        <v>0</v>
      </c>
    </row>
    <row r="73" spans="1:8" x14ac:dyDescent="0.25">
      <c r="A73" t="s">
        <v>300</v>
      </c>
      <c r="B73" t="s">
        <v>61</v>
      </c>
      <c r="C73" s="29">
        <v>720</v>
      </c>
      <c r="D73" s="29">
        <v>869.99</v>
      </c>
      <c r="E73" s="29">
        <v>417</v>
      </c>
      <c r="F73" s="29">
        <v>1080</v>
      </c>
      <c r="G73" s="29">
        <v>1080</v>
      </c>
      <c r="H73" s="29">
        <v>0</v>
      </c>
    </row>
    <row r="74" spans="1:8" x14ac:dyDescent="0.25">
      <c r="A74" t="s">
        <v>301</v>
      </c>
      <c r="B74" t="s">
        <v>62</v>
      </c>
      <c r="C74" s="29">
        <v>5379.92</v>
      </c>
      <c r="D74" s="29">
        <v>3567.81</v>
      </c>
      <c r="E74" s="29">
        <v>4912.05</v>
      </c>
      <c r="F74" s="29">
        <v>6000</v>
      </c>
      <c r="G74" s="29">
        <v>6000</v>
      </c>
      <c r="H74" s="29">
        <v>0</v>
      </c>
    </row>
    <row r="75" spans="1:8" x14ac:dyDescent="0.25">
      <c r="A75" t="s">
        <v>302</v>
      </c>
      <c r="B75" t="s">
        <v>63</v>
      </c>
      <c r="C75" s="29">
        <v>3358.84</v>
      </c>
      <c r="D75" s="29">
        <v>454.13</v>
      </c>
      <c r="E75" s="29">
        <v>939.25</v>
      </c>
      <c r="F75" s="29">
        <v>3200</v>
      </c>
      <c r="G75" s="29">
        <v>1600</v>
      </c>
      <c r="H75" s="29">
        <v>-1600</v>
      </c>
    </row>
    <row r="76" spans="1:8" x14ac:dyDescent="0.25">
      <c r="A76" t="s">
        <v>303</v>
      </c>
      <c r="B76" t="s">
        <v>64</v>
      </c>
      <c r="C76" s="29">
        <v>1699.73</v>
      </c>
      <c r="D76" s="29">
        <v>2951.87</v>
      </c>
      <c r="E76" s="29">
        <v>3584.02</v>
      </c>
      <c r="F76" s="29">
        <v>3500</v>
      </c>
      <c r="G76" s="29">
        <v>3500</v>
      </c>
      <c r="H76" s="29">
        <v>0</v>
      </c>
    </row>
    <row r="77" spans="1:8" x14ac:dyDescent="0.25">
      <c r="A77" t="s">
        <v>304</v>
      </c>
      <c r="B77" t="s">
        <v>65</v>
      </c>
      <c r="C77" s="29">
        <v>11380</v>
      </c>
      <c r="D77" s="29">
        <v>6164.25</v>
      </c>
      <c r="E77" s="29">
        <v>14583.25</v>
      </c>
      <c r="F77" s="29">
        <v>12620</v>
      </c>
      <c r="G77" s="29">
        <v>12450</v>
      </c>
      <c r="H77" s="29">
        <v>-170</v>
      </c>
    </row>
    <row r="78" spans="1:8" x14ac:dyDescent="0.25">
      <c r="A78" t="s">
        <v>305</v>
      </c>
      <c r="B78" t="s">
        <v>66</v>
      </c>
      <c r="C78" s="29">
        <v>33864.19</v>
      </c>
      <c r="D78" s="29">
        <v>6321.86</v>
      </c>
      <c r="E78" s="29">
        <v>5250.28</v>
      </c>
      <c r="F78" s="29">
        <v>6500</v>
      </c>
      <c r="G78" s="29">
        <v>6500</v>
      </c>
      <c r="H78" s="29">
        <v>0</v>
      </c>
    </row>
    <row r="79" spans="1:8" x14ac:dyDescent="0.25">
      <c r="A79" t="s">
        <v>306</v>
      </c>
      <c r="B79" t="s">
        <v>67</v>
      </c>
      <c r="C79" s="29">
        <v>364.43</v>
      </c>
      <c r="D79" s="29">
        <v>1265.5</v>
      </c>
      <c r="E79" s="29">
        <v>2159.92</v>
      </c>
      <c r="F79" s="29">
        <v>1800</v>
      </c>
      <c r="G79" s="29">
        <v>1800</v>
      </c>
      <c r="H79" s="29">
        <v>0</v>
      </c>
    </row>
    <row r="80" spans="1:8" x14ac:dyDescent="0.25">
      <c r="A80" t="s">
        <v>307</v>
      </c>
      <c r="B80" t="s">
        <v>68</v>
      </c>
      <c r="C80" s="29">
        <v>7371.28</v>
      </c>
      <c r="D80" s="29">
        <v>4794.71</v>
      </c>
      <c r="E80" s="29">
        <v>5211.99</v>
      </c>
      <c r="F80" s="29">
        <v>10895</v>
      </c>
      <c r="G80" s="29">
        <v>11400</v>
      </c>
      <c r="H80" s="29">
        <v>505</v>
      </c>
    </row>
    <row r="81" spans="1:8" x14ac:dyDescent="0.25">
      <c r="A81" t="s">
        <v>308</v>
      </c>
      <c r="B81" t="s">
        <v>69</v>
      </c>
      <c r="C81" s="29">
        <v>1619.96</v>
      </c>
      <c r="D81" s="29">
        <v>2615.2399999999998</v>
      </c>
      <c r="E81" s="29">
        <v>1695.1</v>
      </c>
      <c r="F81" s="29">
        <v>2200</v>
      </c>
      <c r="G81" s="29">
        <v>2200</v>
      </c>
      <c r="H81" s="29">
        <v>0</v>
      </c>
    </row>
    <row r="82" spans="1:8" x14ac:dyDescent="0.25">
      <c r="A82" t="s">
        <v>309</v>
      </c>
      <c r="B82" t="s">
        <v>70</v>
      </c>
      <c r="C82" s="29">
        <v>8085.2</v>
      </c>
      <c r="D82" s="29">
        <v>8105.14</v>
      </c>
      <c r="E82" s="29">
        <v>5672.45</v>
      </c>
      <c r="F82" s="29">
        <v>8500</v>
      </c>
      <c r="G82" s="29">
        <v>8500</v>
      </c>
      <c r="H82" s="29">
        <v>0</v>
      </c>
    </row>
    <row r="83" spans="1:8" x14ac:dyDescent="0.25">
      <c r="A83" t="s">
        <v>310</v>
      </c>
      <c r="B83" t="s">
        <v>71</v>
      </c>
      <c r="C83" s="29">
        <v>2172.12</v>
      </c>
      <c r="D83" s="29">
        <v>2130.85</v>
      </c>
      <c r="E83" s="29">
        <v>1542.57</v>
      </c>
      <c r="F83" s="29">
        <v>2200</v>
      </c>
      <c r="G83" s="29">
        <v>2200</v>
      </c>
      <c r="H83" s="29">
        <v>0</v>
      </c>
    </row>
    <row r="84" spans="1:8" x14ac:dyDescent="0.25">
      <c r="A84" t="s">
        <v>311</v>
      </c>
      <c r="B84" t="s">
        <v>72</v>
      </c>
      <c r="C84" s="29">
        <v>5246.02</v>
      </c>
      <c r="D84" s="29">
        <v>3797.32</v>
      </c>
      <c r="E84" s="29">
        <v>6642.04</v>
      </c>
      <c r="F84" s="29">
        <v>6500</v>
      </c>
      <c r="G84" s="29">
        <v>6500</v>
      </c>
      <c r="H84" s="29">
        <v>0</v>
      </c>
    </row>
    <row r="85" spans="1:8" x14ac:dyDescent="0.25">
      <c r="A85" t="s">
        <v>420</v>
      </c>
      <c r="B85" t="s">
        <v>421</v>
      </c>
      <c r="C85" s="29"/>
      <c r="D85" s="29"/>
      <c r="E85" s="29"/>
      <c r="F85" s="29"/>
      <c r="G85" s="29">
        <v>11600</v>
      </c>
      <c r="H85" s="29">
        <v>11600</v>
      </c>
    </row>
    <row r="86" spans="1:8" x14ac:dyDescent="0.25">
      <c r="A86" t="s">
        <v>312</v>
      </c>
      <c r="B86" t="s">
        <v>73</v>
      </c>
      <c r="C86" s="29">
        <v>46441.45</v>
      </c>
      <c r="D86" s="29">
        <v>42441.78</v>
      </c>
      <c r="E86" s="29">
        <v>42150.79</v>
      </c>
      <c r="F86" s="29">
        <v>50200</v>
      </c>
      <c r="G86" s="29">
        <v>59100</v>
      </c>
      <c r="H86" s="29">
        <v>8900</v>
      </c>
    </row>
    <row r="87" spans="1:8" x14ac:dyDescent="0.25">
      <c r="A87" t="s">
        <v>313</v>
      </c>
      <c r="B87" t="s">
        <v>74</v>
      </c>
      <c r="C87" s="29">
        <v>43556.24</v>
      </c>
      <c r="D87" s="29">
        <v>40339.949999999997</v>
      </c>
      <c r="E87" s="29">
        <v>34739.089999999997</v>
      </c>
      <c r="F87" s="29">
        <v>38300</v>
      </c>
      <c r="G87" s="29">
        <v>41500</v>
      </c>
      <c r="H87" s="29">
        <v>3200</v>
      </c>
    </row>
    <row r="88" spans="1:8" x14ac:dyDescent="0.25">
      <c r="A88" t="s">
        <v>314</v>
      </c>
      <c r="B88" t="s">
        <v>75</v>
      </c>
      <c r="C88" s="29">
        <v>71412.67</v>
      </c>
      <c r="D88" s="29">
        <v>84123.97</v>
      </c>
      <c r="E88" s="29">
        <v>98295.11</v>
      </c>
      <c r="F88" s="29">
        <v>91000</v>
      </c>
      <c r="G88" s="29">
        <v>133200</v>
      </c>
      <c r="H88" s="29">
        <v>42200</v>
      </c>
    </row>
    <row r="89" spans="1:8" x14ac:dyDescent="0.25">
      <c r="A89" t="s">
        <v>315</v>
      </c>
      <c r="B89" t="s">
        <v>76</v>
      </c>
      <c r="C89" s="29">
        <v>7018.81</v>
      </c>
      <c r="D89" s="29">
        <v>9168.8799999999992</v>
      </c>
      <c r="E89" s="29">
        <v>2522.5</v>
      </c>
      <c r="F89" s="29">
        <v>6600</v>
      </c>
      <c r="G89" s="29">
        <v>6200</v>
      </c>
      <c r="H89" s="29">
        <v>-400</v>
      </c>
    </row>
    <row r="90" spans="1:8" x14ac:dyDescent="0.25">
      <c r="A90" t="s">
        <v>316</v>
      </c>
      <c r="B90" t="s">
        <v>77</v>
      </c>
      <c r="C90" s="29">
        <v>10959.32</v>
      </c>
      <c r="D90" s="29">
        <v>13822.27</v>
      </c>
      <c r="E90" s="29">
        <v>11427.53</v>
      </c>
      <c r="F90" s="29">
        <v>13600</v>
      </c>
      <c r="G90" s="29">
        <v>11900</v>
      </c>
      <c r="H90" s="29">
        <v>-1700</v>
      </c>
    </row>
    <row r="91" spans="1:8" x14ac:dyDescent="0.25">
      <c r="A91" t="s">
        <v>317</v>
      </c>
      <c r="B91" t="s">
        <v>230</v>
      </c>
      <c r="C91" s="29">
        <v>0</v>
      </c>
      <c r="D91" s="29">
        <v>19794.88</v>
      </c>
      <c r="E91" s="29">
        <v>16459.13</v>
      </c>
      <c r="F91" s="29">
        <v>20350</v>
      </c>
      <c r="G91" s="29">
        <v>0</v>
      </c>
      <c r="H91" s="29">
        <v>-20350</v>
      </c>
    </row>
    <row r="92" spans="1:8" x14ac:dyDescent="0.25">
      <c r="A92" t="s">
        <v>318</v>
      </c>
      <c r="B92" t="s">
        <v>78</v>
      </c>
      <c r="C92" s="29">
        <v>9999.85</v>
      </c>
      <c r="D92" s="29">
        <v>7500</v>
      </c>
      <c r="E92" s="29">
        <v>0</v>
      </c>
      <c r="F92" s="29">
        <v>10000</v>
      </c>
      <c r="G92" s="29">
        <v>10000</v>
      </c>
      <c r="H92" s="29">
        <v>0</v>
      </c>
    </row>
    <row r="93" spans="1:8" x14ac:dyDescent="0.25">
      <c r="A93" t="s">
        <v>319</v>
      </c>
      <c r="B93" t="s">
        <v>79</v>
      </c>
      <c r="C93" s="29">
        <v>34889.79</v>
      </c>
      <c r="D93" s="29">
        <v>38044.800000000003</v>
      </c>
      <c r="E93" s="29">
        <v>41579.199999999997</v>
      </c>
      <c r="F93" s="29">
        <v>41500</v>
      </c>
      <c r="G93" s="29">
        <v>44900</v>
      </c>
      <c r="H93" s="29">
        <v>3400</v>
      </c>
    </row>
    <row r="94" spans="1:8" x14ac:dyDescent="0.25">
      <c r="A94" t="s">
        <v>320</v>
      </c>
      <c r="B94" t="s">
        <v>80</v>
      </c>
      <c r="C94" s="29">
        <v>4401.8599999999997</v>
      </c>
      <c r="D94" s="29">
        <v>6633.08</v>
      </c>
      <c r="E94" s="29">
        <v>749.73</v>
      </c>
      <c r="F94" s="29">
        <v>3000</v>
      </c>
      <c r="G94" s="29">
        <v>13500</v>
      </c>
      <c r="H94" s="29">
        <v>10500</v>
      </c>
    </row>
    <row r="95" spans="1:8" x14ac:dyDescent="0.25">
      <c r="A95" t="s">
        <v>321</v>
      </c>
      <c r="B95" t="s">
        <v>81</v>
      </c>
      <c r="C95" s="29">
        <v>1979.45</v>
      </c>
      <c r="D95" s="29">
        <v>2318.41</v>
      </c>
      <c r="E95" s="29">
        <v>1615.44</v>
      </c>
      <c r="F95" s="29">
        <v>1800</v>
      </c>
      <c r="G95" s="29">
        <v>1800</v>
      </c>
      <c r="H95" s="29">
        <v>0</v>
      </c>
    </row>
    <row r="96" spans="1:8" x14ac:dyDescent="0.25">
      <c r="A96" t="s">
        <v>322</v>
      </c>
      <c r="B96" t="s">
        <v>82</v>
      </c>
      <c r="C96" s="29">
        <v>1900.48</v>
      </c>
      <c r="D96" s="29">
        <v>3057.14</v>
      </c>
      <c r="E96" s="29">
        <v>2258.6999999999998</v>
      </c>
      <c r="F96" s="29">
        <v>3000</v>
      </c>
      <c r="G96" s="29">
        <v>3500</v>
      </c>
      <c r="H96" s="29">
        <v>500</v>
      </c>
    </row>
    <row r="97" spans="1:8" x14ac:dyDescent="0.25">
      <c r="A97" t="s">
        <v>323</v>
      </c>
      <c r="B97" t="s">
        <v>83</v>
      </c>
      <c r="C97" s="29">
        <v>6254.15</v>
      </c>
      <c r="D97" s="29">
        <v>6210.79</v>
      </c>
      <c r="E97" s="29">
        <v>4109.26</v>
      </c>
      <c r="F97" s="29">
        <v>6735</v>
      </c>
      <c r="G97" s="29">
        <v>7000</v>
      </c>
      <c r="H97" s="29">
        <v>265</v>
      </c>
    </row>
    <row r="98" spans="1:8" x14ac:dyDescent="0.25">
      <c r="A98" t="s">
        <v>324</v>
      </c>
      <c r="B98" t="s">
        <v>84</v>
      </c>
      <c r="C98" s="29">
        <v>3017.85</v>
      </c>
      <c r="D98" s="29">
        <v>3406.53</v>
      </c>
      <c r="E98" s="29">
        <v>1372.58</v>
      </c>
      <c r="F98" s="29">
        <v>3650</v>
      </c>
      <c r="G98" s="29">
        <v>3650</v>
      </c>
      <c r="H98" s="29">
        <v>0</v>
      </c>
    </row>
    <row r="99" spans="1:8" x14ac:dyDescent="0.25">
      <c r="A99" t="s">
        <v>325</v>
      </c>
      <c r="B99" t="s">
        <v>85</v>
      </c>
      <c r="C99" s="29">
        <v>2262.69</v>
      </c>
      <c r="D99" s="29">
        <v>4324.4399999999996</v>
      </c>
      <c r="E99" s="29">
        <v>3537.5</v>
      </c>
      <c r="F99" s="29">
        <v>4500</v>
      </c>
      <c r="G99" s="29">
        <v>5000</v>
      </c>
      <c r="H99" s="29">
        <v>500</v>
      </c>
    </row>
    <row r="100" spans="1:8" x14ac:dyDescent="0.25">
      <c r="A100" t="s">
        <v>326</v>
      </c>
      <c r="B100" t="s">
        <v>86</v>
      </c>
      <c r="C100" s="29">
        <v>0</v>
      </c>
      <c r="D100" s="29">
        <v>0</v>
      </c>
      <c r="E100" s="29">
        <v>0</v>
      </c>
      <c r="F100" s="29">
        <v>0</v>
      </c>
      <c r="G100" s="29">
        <v>0</v>
      </c>
      <c r="H100" s="29">
        <v>0</v>
      </c>
    </row>
    <row r="101" spans="1:8" x14ac:dyDescent="0.25">
      <c r="A101" t="s">
        <v>327</v>
      </c>
      <c r="B101" t="s">
        <v>87</v>
      </c>
      <c r="C101" s="29">
        <v>223379.82</v>
      </c>
      <c r="D101" s="29">
        <v>190039.77</v>
      </c>
      <c r="E101" s="29">
        <v>184077.64</v>
      </c>
      <c r="F101" s="29">
        <v>231705</v>
      </c>
      <c r="G101" s="29">
        <v>244200</v>
      </c>
      <c r="H101" s="29">
        <v>12495</v>
      </c>
    </row>
    <row r="102" spans="1:8" x14ac:dyDescent="0.25">
      <c r="A102" t="s">
        <v>328</v>
      </c>
      <c r="B102" t="s">
        <v>88</v>
      </c>
      <c r="C102" s="29">
        <v>0</v>
      </c>
      <c r="D102" s="29">
        <v>0</v>
      </c>
      <c r="E102" s="29">
        <v>0</v>
      </c>
      <c r="F102" s="29">
        <v>0</v>
      </c>
      <c r="G102" s="29">
        <v>0</v>
      </c>
      <c r="H102" s="29">
        <v>0</v>
      </c>
    </row>
    <row r="103" spans="1:8" x14ac:dyDescent="0.25">
      <c r="A103" t="s">
        <v>329</v>
      </c>
      <c r="B103" t="s">
        <v>89</v>
      </c>
      <c r="C103" s="29">
        <v>0</v>
      </c>
      <c r="D103" s="29">
        <v>0</v>
      </c>
      <c r="E103" s="29">
        <v>0</v>
      </c>
      <c r="F103" s="29">
        <v>0</v>
      </c>
      <c r="G103" s="29">
        <v>0</v>
      </c>
      <c r="H103" s="29">
        <v>0</v>
      </c>
    </row>
    <row r="104" spans="1:8" x14ac:dyDescent="0.25">
      <c r="A104" t="s">
        <v>330</v>
      </c>
      <c r="B104" t="s">
        <v>90</v>
      </c>
      <c r="C104" s="29">
        <v>3225.75</v>
      </c>
      <c r="D104" s="29">
        <v>319.82</v>
      </c>
      <c r="E104" s="29">
        <v>109.8</v>
      </c>
      <c r="F104" s="29">
        <v>2500</v>
      </c>
      <c r="G104" s="29">
        <v>2500</v>
      </c>
      <c r="H104" s="29">
        <v>0</v>
      </c>
    </row>
    <row r="105" spans="1:8" x14ac:dyDescent="0.25">
      <c r="A105" t="s">
        <v>331</v>
      </c>
      <c r="B105" t="s">
        <v>91</v>
      </c>
      <c r="C105" s="29">
        <v>412.5</v>
      </c>
      <c r="D105" s="29">
        <v>440</v>
      </c>
      <c r="E105" s="29">
        <v>0</v>
      </c>
      <c r="F105" s="29">
        <v>440</v>
      </c>
      <c r="G105" s="29">
        <v>415</v>
      </c>
      <c r="H105" s="29">
        <v>-25</v>
      </c>
    </row>
    <row r="106" spans="1:8" x14ac:dyDescent="0.25">
      <c r="A106" t="s">
        <v>332</v>
      </c>
      <c r="B106" t="s">
        <v>92</v>
      </c>
      <c r="C106" s="29">
        <v>4800</v>
      </c>
      <c r="D106" s="29">
        <v>4400</v>
      </c>
      <c r="E106" s="29">
        <v>4416</v>
      </c>
      <c r="F106" s="29">
        <v>4800</v>
      </c>
      <c r="G106" s="29">
        <v>4800</v>
      </c>
      <c r="H106" s="29">
        <v>0</v>
      </c>
    </row>
    <row r="107" spans="1:8" x14ac:dyDescent="0.25">
      <c r="A107" t="s">
        <v>422</v>
      </c>
      <c r="B107" t="s">
        <v>93</v>
      </c>
      <c r="C107" s="29">
        <v>0</v>
      </c>
      <c r="D107" s="29">
        <v>0</v>
      </c>
      <c r="E107" s="29">
        <v>640</v>
      </c>
      <c r="F107" s="29">
        <v>2000</v>
      </c>
      <c r="G107" s="29">
        <v>2000</v>
      </c>
      <c r="H107" s="29">
        <v>0</v>
      </c>
    </row>
    <row r="108" spans="1:8" x14ac:dyDescent="0.25">
      <c r="A108" t="s">
        <v>333</v>
      </c>
      <c r="B108" t="s">
        <v>94</v>
      </c>
      <c r="C108" s="29">
        <v>8109.72</v>
      </c>
      <c r="D108" s="29">
        <v>8124.24</v>
      </c>
      <c r="E108" s="29">
        <v>4354.12</v>
      </c>
      <c r="F108" s="29">
        <v>10000</v>
      </c>
      <c r="G108" s="29">
        <v>10000</v>
      </c>
      <c r="H108" s="29">
        <v>0</v>
      </c>
    </row>
    <row r="109" spans="1:8" x14ac:dyDescent="0.25">
      <c r="A109" t="s">
        <v>334</v>
      </c>
      <c r="B109" t="s">
        <v>95</v>
      </c>
      <c r="C109" s="29">
        <v>4519.26</v>
      </c>
      <c r="D109" s="29">
        <v>5458.09</v>
      </c>
      <c r="E109" s="29">
        <v>7468.88</v>
      </c>
      <c r="F109" s="29">
        <v>8300</v>
      </c>
      <c r="G109" s="29">
        <v>8300</v>
      </c>
      <c r="H109" s="29">
        <v>0</v>
      </c>
    </row>
    <row r="110" spans="1:8" x14ac:dyDescent="0.25">
      <c r="A110" t="s">
        <v>335</v>
      </c>
      <c r="B110" t="s">
        <v>96</v>
      </c>
      <c r="C110" s="29">
        <v>362.3</v>
      </c>
      <c r="D110" s="29">
        <v>237.34</v>
      </c>
      <c r="E110" s="29">
        <v>1674.73</v>
      </c>
      <c r="F110" s="29">
        <v>1000</v>
      </c>
      <c r="G110" s="29">
        <v>1500</v>
      </c>
      <c r="H110" s="29">
        <v>500</v>
      </c>
    </row>
    <row r="111" spans="1:8" x14ac:dyDescent="0.25">
      <c r="A111" t="s">
        <v>336</v>
      </c>
      <c r="B111" t="s">
        <v>97</v>
      </c>
      <c r="C111" s="29">
        <v>537.4</v>
      </c>
      <c r="D111" s="29">
        <v>45</v>
      </c>
      <c r="E111" s="29">
        <v>770.48</v>
      </c>
      <c r="F111" s="29">
        <v>1500</v>
      </c>
      <c r="G111" s="29">
        <v>1500</v>
      </c>
      <c r="H111" s="29">
        <v>0</v>
      </c>
    </row>
    <row r="112" spans="1:8" x14ac:dyDescent="0.25">
      <c r="A112" t="s">
        <v>337</v>
      </c>
      <c r="B112" t="s">
        <v>98</v>
      </c>
      <c r="C112" s="29">
        <v>2001.05</v>
      </c>
      <c r="D112" s="29">
        <v>829.71</v>
      </c>
      <c r="E112" s="29">
        <v>639.99</v>
      </c>
      <c r="F112" s="29">
        <v>2000</v>
      </c>
      <c r="G112" s="29">
        <v>2000</v>
      </c>
      <c r="H112" s="29">
        <v>0</v>
      </c>
    </row>
    <row r="113" spans="1:8" x14ac:dyDescent="0.25">
      <c r="A113" t="s">
        <v>338</v>
      </c>
      <c r="B113" t="s">
        <v>99</v>
      </c>
      <c r="C113" s="29">
        <v>19404.84</v>
      </c>
      <c r="D113" s="29">
        <v>11949.19</v>
      </c>
      <c r="E113" s="29">
        <v>11455.16</v>
      </c>
      <c r="F113" s="29">
        <v>14000</v>
      </c>
      <c r="G113" s="29">
        <v>14000</v>
      </c>
      <c r="H113" s="29">
        <v>0</v>
      </c>
    </row>
    <row r="114" spans="1:8" x14ac:dyDescent="0.25">
      <c r="A114" t="s">
        <v>339</v>
      </c>
      <c r="B114" t="s">
        <v>100</v>
      </c>
      <c r="C114" s="29">
        <v>8428.67</v>
      </c>
      <c r="D114" s="29">
        <v>8898.67</v>
      </c>
      <c r="E114" s="29">
        <v>9088.24</v>
      </c>
      <c r="F114" s="29">
        <v>8500</v>
      </c>
      <c r="G114" s="29">
        <v>8500</v>
      </c>
      <c r="H114" s="29">
        <v>0</v>
      </c>
    </row>
    <row r="115" spans="1:8" x14ac:dyDescent="0.25">
      <c r="A115" t="s">
        <v>340</v>
      </c>
      <c r="B115" t="s">
        <v>101</v>
      </c>
      <c r="C115" s="29">
        <v>3000</v>
      </c>
      <c r="D115" s="29">
        <v>3000</v>
      </c>
      <c r="E115" s="29">
        <v>1250</v>
      </c>
      <c r="F115" s="29">
        <v>3000</v>
      </c>
      <c r="G115" s="29">
        <v>3000</v>
      </c>
      <c r="H115" s="29">
        <v>0</v>
      </c>
    </row>
    <row r="116" spans="1:8" x14ac:dyDescent="0.25">
      <c r="A116" t="s">
        <v>341</v>
      </c>
      <c r="B116" t="s">
        <v>102</v>
      </c>
      <c r="C116" s="29">
        <v>1113.27</v>
      </c>
      <c r="D116" s="29">
        <v>1980.04</v>
      </c>
      <c r="E116" s="29">
        <v>1219.81</v>
      </c>
      <c r="F116" s="29">
        <v>2240</v>
      </c>
      <c r="G116" s="29">
        <v>2240</v>
      </c>
      <c r="H116" s="29">
        <v>0</v>
      </c>
    </row>
    <row r="117" spans="1:8" x14ac:dyDescent="0.25">
      <c r="A117" t="s">
        <v>342</v>
      </c>
      <c r="B117" t="s">
        <v>103</v>
      </c>
      <c r="C117" s="29">
        <v>0</v>
      </c>
      <c r="D117" s="29">
        <v>947</v>
      </c>
      <c r="E117" s="29">
        <v>0</v>
      </c>
      <c r="F117" s="29">
        <v>950</v>
      </c>
      <c r="G117" s="29">
        <v>0</v>
      </c>
      <c r="H117" s="29">
        <v>-950</v>
      </c>
    </row>
    <row r="118" spans="1:8" x14ac:dyDescent="0.25">
      <c r="A118" t="s">
        <v>343</v>
      </c>
      <c r="B118" t="s">
        <v>104</v>
      </c>
      <c r="C118" s="29">
        <v>21643.4</v>
      </c>
      <c r="D118" s="29">
        <v>20849.18</v>
      </c>
      <c r="E118" s="29">
        <v>14548.61</v>
      </c>
      <c r="F118" s="29">
        <v>21000</v>
      </c>
      <c r="G118" s="29">
        <v>21950</v>
      </c>
      <c r="H118" s="29">
        <v>950</v>
      </c>
    </row>
    <row r="119" spans="1:8" x14ac:dyDescent="0.25">
      <c r="A119" t="s">
        <v>344</v>
      </c>
      <c r="B119" t="s">
        <v>105</v>
      </c>
      <c r="C119" s="29">
        <v>9323.2900000000009</v>
      </c>
      <c r="D119" s="29">
        <v>3113.19</v>
      </c>
      <c r="E119" s="29">
        <v>12354.25</v>
      </c>
      <c r="F119" s="29">
        <v>13050</v>
      </c>
      <c r="G119" s="29">
        <v>13650</v>
      </c>
      <c r="H119" s="29">
        <v>600</v>
      </c>
    </row>
    <row r="120" spans="1:8" x14ac:dyDescent="0.25">
      <c r="A120" t="s">
        <v>345</v>
      </c>
      <c r="B120" t="s">
        <v>106</v>
      </c>
      <c r="C120" s="29">
        <v>-1968</v>
      </c>
      <c r="D120" s="29">
        <v>100</v>
      </c>
      <c r="E120" s="29">
        <v>0</v>
      </c>
      <c r="F120" s="29">
        <v>0</v>
      </c>
      <c r="G120" s="29">
        <v>0</v>
      </c>
      <c r="H120" s="29">
        <v>0</v>
      </c>
    </row>
    <row r="121" spans="1:8" x14ac:dyDescent="0.25">
      <c r="A121" t="s">
        <v>346</v>
      </c>
      <c r="B121" t="s">
        <v>107</v>
      </c>
      <c r="C121" s="29">
        <v>0</v>
      </c>
      <c r="D121" s="29">
        <v>0</v>
      </c>
      <c r="E121" s="29">
        <v>0</v>
      </c>
      <c r="F121" s="29">
        <v>100</v>
      </c>
      <c r="G121" s="29">
        <v>100</v>
      </c>
      <c r="H121" s="29">
        <v>0</v>
      </c>
    </row>
    <row r="122" spans="1:8" x14ac:dyDescent="0.25">
      <c r="A122" t="s">
        <v>347</v>
      </c>
      <c r="B122" t="s">
        <v>108</v>
      </c>
      <c r="C122" s="29">
        <v>2037.28</v>
      </c>
      <c r="D122" s="29">
        <v>2098.38</v>
      </c>
      <c r="E122" s="29">
        <v>1793.19</v>
      </c>
      <c r="F122" s="29">
        <v>2155</v>
      </c>
      <c r="G122" s="29">
        <v>2260</v>
      </c>
      <c r="H122" s="29">
        <v>105</v>
      </c>
    </row>
    <row r="123" spans="1:8" x14ac:dyDescent="0.25">
      <c r="A123" t="s">
        <v>348</v>
      </c>
      <c r="B123" t="s">
        <v>109</v>
      </c>
      <c r="C123" s="29">
        <v>44137.24</v>
      </c>
      <c r="D123" s="29">
        <v>45420.39</v>
      </c>
      <c r="E123" s="29">
        <v>38853.35</v>
      </c>
      <c r="F123" s="29">
        <v>46695</v>
      </c>
      <c r="G123" s="29">
        <v>49100</v>
      </c>
      <c r="H123" s="29">
        <v>2405</v>
      </c>
    </row>
    <row r="124" spans="1:8" x14ac:dyDescent="0.25">
      <c r="A124" t="s">
        <v>349</v>
      </c>
      <c r="B124" t="s">
        <v>110</v>
      </c>
      <c r="C124" s="29">
        <v>2911.83</v>
      </c>
      <c r="D124" s="29">
        <v>2503.91</v>
      </c>
      <c r="E124" s="29">
        <v>2849.68</v>
      </c>
      <c r="F124" s="29">
        <v>3000</v>
      </c>
      <c r="G124" s="29">
        <v>3000</v>
      </c>
      <c r="H124" s="29">
        <v>0</v>
      </c>
    </row>
    <row r="125" spans="1:8" x14ac:dyDescent="0.25">
      <c r="A125" t="s">
        <v>350</v>
      </c>
      <c r="B125" t="s">
        <v>111</v>
      </c>
      <c r="C125" s="29">
        <v>4192.96</v>
      </c>
      <c r="D125" s="29">
        <v>5544.74</v>
      </c>
      <c r="E125" s="29">
        <v>4659.6099999999997</v>
      </c>
      <c r="F125" s="29">
        <v>6500</v>
      </c>
      <c r="G125" s="29">
        <v>7000</v>
      </c>
      <c r="H125" s="29">
        <v>500</v>
      </c>
    </row>
    <row r="126" spans="1:8" x14ac:dyDescent="0.25">
      <c r="A126" t="s">
        <v>351</v>
      </c>
      <c r="B126" t="s">
        <v>112</v>
      </c>
      <c r="C126" s="29">
        <v>5389.13</v>
      </c>
      <c r="D126" s="29">
        <v>5431.17</v>
      </c>
      <c r="E126" s="29">
        <v>4504.5</v>
      </c>
      <c r="F126" s="29">
        <v>5000</v>
      </c>
      <c r="G126" s="29">
        <v>6000</v>
      </c>
      <c r="H126" s="29">
        <v>1000</v>
      </c>
    </row>
    <row r="127" spans="1:8" x14ac:dyDescent="0.25">
      <c r="A127" t="s">
        <v>352</v>
      </c>
      <c r="B127" t="s">
        <v>113</v>
      </c>
      <c r="C127" s="29">
        <v>4685.34</v>
      </c>
      <c r="D127" s="29">
        <v>5814.41</v>
      </c>
      <c r="E127" s="29">
        <v>8218.7800000000007</v>
      </c>
      <c r="F127" s="29">
        <v>9000</v>
      </c>
      <c r="G127" s="29">
        <v>9500</v>
      </c>
      <c r="H127" s="29">
        <v>500</v>
      </c>
    </row>
    <row r="128" spans="1:8" x14ac:dyDescent="0.25">
      <c r="A128" t="s">
        <v>353</v>
      </c>
      <c r="B128" t="s">
        <v>114</v>
      </c>
      <c r="C128" s="29">
        <v>6704.92</v>
      </c>
      <c r="D128" s="29">
        <v>4691.88</v>
      </c>
      <c r="E128" s="29">
        <v>0</v>
      </c>
      <c r="F128" s="29">
        <v>2500</v>
      </c>
      <c r="G128" s="29">
        <v>2500</v>
      </c>
      <c r="H128" s="29">
        <v>0</v>
      </c>
    </row>
    <row r="129" spans="1:8" x14ac:dyDescent="0.25">
      <c r="A129" t="s">
        <v>354</v>
      </c>
      <c r="B129" t="s">
        <v>115</v>
      </c>
      <c r="C129" s="29">
        <v>0</v>
      </c>
      <c r="D129" s="29">
        <v>0</v>
      </c>
      <c r="E129" s="29">
        <v>0</v>
      </c>
      <c r="F129" s="29">
        <v>0</v>
      </c>
      <c r="G129" s="29">
        <v>0</v>
      </c>
      <c r="H129" s="29">
        <v>0</v>
      </c>
    </row>
    <row r="130" spans="1:8" x14ac:dyDescent="0.25">
      <c r="A130" t="s">
        <v>355</v>
      </c>
      <c r="B130" t="s">
        <v>116</v>
      </c>
      <c r="C130" s="29">
        <v>5027.96</v>
      </c>
      <c r="D130" s="29">
        <v>7404.44</v>
      </c>
      <c r="E130" s="29">
        <v>6078.05</v>
      </c>
      <c r="F130" s="29">
        <v>5500</v>
      </c>
      <c r="G130" s="29">
        <v>6100</v>
      </c>
      <c r="H130" s="29">
        <v>600</v>
      </c>
    </row>
    <row r="131" spans="1:8" x14ac:dyDescent="0.25">
      <c r="A131" t="s">
        <v>356</v>
      </c>
      <c r="B131" t="s">
        <v>117</v>
      </c>
      <c r="C131" s="29">
        <v>13821.470000000001</v>
      </c>
      <c r="D131" s="29">
        <v>17782.54</v>
      </c>
      <c r="E131" s="29">
        <v>9622.9699999999993</v>
      </c>
      <c r="F131" s="29">
        <v>12000</v>
      </c>
      <c r="G131" s="29">
        <v>12500</v>
      </c>
      <c r="H131" s="29">
        <v>500</v>
      </c>
    </row>
    <row r="132" spans="1:8" x14ac:dyDescent="0.25">
      <c r="A132" t="s">
        <v>357</v>
      </c>
      <c r="B132" t="s">
        <v>215</v>
      </c>
      <c r="C132" s="29">
        <v>5207.5600000000004</v>
      </c>
      <c r="D132" s="29">
        <v>3830.7</v>
      </c>
      <c r="E132" s="29">
        <v>3351.81</v>
      </c>
      <c r="F132" s="29">
        <v>5000</v>
      </c>
      <c r="G132" s="29">
        <v>5000</v>
      </c>
      <c r="H132" s="29">
        <v>0</v>
      </c>
    </row>
    <row r="133" spans="1:8" x14ac:dyDescent="0.25">
      <c r="A133" t="s">
        <v>358</v>
      </c>
      <c r="B133" t="s">
        <v>118</v>
      </c>
      <c r="C133" s="29">
        <v>10038.69</v>
      </c>
      <c r="D133" s="29">
        <v>2748.59</v>
      </c>
      <c r="E133" s="29">
        <v>4010.34</v>
      </c>
      <c r="F133" s="29">
        <v>4500</v>
      </c>
      <c r="G133" s="29">
        <v>5000</v>
      </c>
      <c r="H133" s="29">
        <v>500</v>
      </c>
    </row>
    <row r="134" spans="1:8" x14ac:dyDescent="0.25">
      <c r="A134" t="s">
        <v>359</v>
      </c>
      <c r="B134" t="s">
        <v>119</v>
      </c>
      <c r="C134" s="29">
        <v>16177.96</v>
      </c>
      <c r="D134" s="29">
        <v>7315.37</v>
      </c>
      <c r="E134" s="29">
        <v>6855.56</v>
      </c>
      <c r="F134" s="29">
        <v>18000</v>
      </c>
      <c r="G134" s="29">
        <v>15000</v>
      </c>
      <c r="H134" s="29">
        <v>-3000</v>
      </c>
    </row>
    <row r="135" spans="1:8" x14ac:dyDescent="0.25">
      <c r="A135" t="s">
        <v>360</v>
      </c>
      <c r="B135" t="s">
        <v>120</v>
      </c>
      <c r="C135" s="29">
        <v>8736.4599999999991</v>
      </c>
      <c r="D135" s="29">
        <v>10962.58</v>
      </c>
      <c r="E135" s="29">
        <v>19068.47</v>
      </c>
      <c r="F135" s="29">
        <v>11000</v>
      </c>
      <c r="G135" s="29">
        <v>15000</v>
      </c>
      <c r="H135" s="29">
        <v>4000</v>
      </c>
    </row>
    <row r="136" spans="1:8" x14ac:dyDescent="0.25">
      <c r="A136" t="s">
        <v>361</v>
      </c>
      <c r="B136" t="s">
        <v>121</v>
      </c>
      <c r="C136" s="29">
        <v>21297.11</v>
      </c>
      <c r="D136" s="29">
        <v>12540.68</v>
      </c>
      <c r="E136" s="29">
        <v>6966.96</v>
      </c>
      <c r="F136" s="29">
        <v>21000</v>
      </c>
      <c r="G136" s="29">
        <v>20000</v>
      </c>
      <c r="H136" s="29">
        <v>-1000</v>
      </c>
    </row>
    <row r="137" spans="1:8" x14ac:dyDescent="0.25">
      <c r="A137" t="s">
        <v>362</v>
      </c>
      <c r="B137" t="s">
        <v>122</v>
      </c>
      <c r="C137" s="29">
        <v>9262.8700000000008</v>
      </c>
      <c r="D137" s="29">
        <v>9877.7999999999993</v>
      </c>
      <c r="E137" s="29">
        <v>9784.7099999999991</v>
      </c>
      <c r="F137" s="29">
        <v>9000</v>
      </c>
      <c r="G137" s="29">
        <v>10000</v>
      </c>
      <c r="H137" s="29">
        <v>1000</v>
      </c>
    </row>
    <row r="138" spans="1:8" x14ac:dyDescent="0.25">
      <c r="A138" t="s">
        <v>363</v>
      </c>
      <c r="B138" t="s">
        <v>123</v>
      </c>
      <c r="C138" s="29">
        <v>1573.31</v>
      </c>
      <c r="D138" s="29">
        <v>530.71</v>
      </c>
      <c r="E138" s="29">
        <v>1099.05</v>
      </c>
      <c r="F138" s="29">
        <v>1000</v>
      </c>
      <c r="G138" s="29">
        <v>1000</v>
      </c>
      <c r="H138" s="29">
        <v>0</v>
      </c>
    </row>
    <row r="139" spans="1:8" x14ac:dyDescent="0.25">
      <c r="A139" t="s">
        <v>364</v>
      </c>
      <c r="B139" t="s">
        <v>124</v>
      </c>
      <c r="C139" s="29">
        <v>0</v>
      </c>
      <c r="D139" s="29">
        <v>0</v>
      </c>
      <c r="E139" s="29">
        <v>300</v>
      </c>
      <c r="F139" s="29">
        <v>500</v>
      </c>
      <c r="G139" s="29">
        <v>500</v>
      </c>
      <c r="H139" s="29">
        <v>0</v>
      </c>
    </row>
    <row r="140" spans="1:8" x14ac:dyDescent="0.25">
      <c r="A140" t="s">
        <v>365</v>
      </c>
      <c r="B140" t="s">
        <v>125</v>
      </c>
      <c r="C140" s="29">
        <v>1670.18</v>
      </c>
      <c r="D140" s="29">
        <v>3070.67</v>
      </c>
      <c r="E140" s="29">
        <v>2179.3000000000002</v>
      </c>
      <c r="F140" s="29">
        <v>2000</v>
      </c>
      <c r="G140" s="29">
        <v>2000</v>
      </c>
      <c r="H140" s="29">
        <v>0</v>
      </c>
    </row>
    <row r="141" spans="1:8" x14ac:dyDescent="0.25">
      <c r="A141" t="s">
        <v>366</v>
      </c>
      <c r="B141" t="s">
        <v>126</v>
      </c>
      <c r="C141" s="29">
        <v>18929.32</v>
      </c>
      <c r="D141" s="29">
        <v>4609.6000000000004</v>
      </c>
      <c r="E141" s="29">
        <v>21246.959999999999</v>
      </c>
      <c r="F141" s="29">
        <v>20000</v>
      </c>
      <c r="G141" s="29">
        <v>25000</v>
      </c>
      <c r="H141" s="29">
        <v>5000</v>
      </c>
    </row>
    <row r="142" spans="1:8" x14ac:dyDescent="0.25">
      <c r="A142" t="s">
        <v>367</v>
      </c>
      <c r="B142" t="s">
        <v>127</v>
      </c>
      <c r="C142" s="29">
        <v>4341.1400000000003</v>
      </c>
      <c r="D142" s="29">
        <v>18397.009999999998</v>
      </c>
      <c r="E142" s="29">
        <v>12564.06</v>
      </c>
      <c r="F142" s="29">
        <v>11000</v>
      </c>
      <c r="G142" s="29">
        <v>11000</v>
      </c>
      <c r="H142" s="29">
        <v>0</v>
      </c>
    </row>
    <row r="143" spans="1:8" x14ac:dyDescent="0.25">
      <c r="A143" t="s">
        <v>368</v>
      </c>
      <c r="B143" t="s">
        <v>128</v>
      </c>
      <c r="C143" s="29">
        <v>2000</v>
      </c>
      <c r="D143" s="29">
        <v>2000</v>
      </c>
      <c r="E143" s="29">
        <v>2000</v>
      </c>
      <c r="F143" s="29">
        <v>2000</v>
      </c>
      <c r="G143" s="29">
        <v>2000</v>
      </c>
      <c r="H143" s="29">
        <v>0</v>
      </c>
    </row>
    <row r="144" spans="1:8" x14ac:dyDescent="0.25">
      <c r="A144" t="s">
        <v>369</v>
      </c>
      <c r="B144" t="s">
        <v>129</v>
      </c>
      <c r="C144" s="29">
        <v>50632.58</v>
      </c>
      <c r="D144" s="29">
        <v>57662.05</v>
      </c>
      <c r="E144" s="29">
        <v>32728.720000000001</v>
      </c>
      <c r="F144" s="29">
        <v>50000</v>
      </c>
      <c r="G144" s="29">
        <v>55000</v>
      </c>
      <c r="H144" s="29">
        <v>5000</v>
      </c>
    </row>
    <row r="145" spans="1:8" x14ac:dyDescent="0.25">
      <c r="A145" t="s">
        <v>370</v>
      </c>
      <c r="B145" t="s">
        <v>130</v>
      </c>
      <c r="C145" s="29">
        <v>0</v>
      </c>
      <c r="D145" s="29">
        <v>0</v>
      </c>
      <c r="E145" s="29">
        <v>0</v>
      </c>
      <c r="F145" s="29">
        <v>1000</v>
      </c>
      <c r="G145" s="29">
        <v>1000</v>
      </c>
      <c r="H145" s="29">
        <v>0</v>
      </c>
    </row>
    <row r="146" spans="1:8" x14ac:dyDescent="0.25">
      <c r="A146" t="s">
        <v>371</v>
      </c>
      <c r="B146" t="s">
        <v>131</v>
      </c>
      <c r="C146" s="29">
        <v>0</v>
      </c>
      <c r="D146" s="29">
        <v>0</v>
      </c>
      <c r="E146" s="29">
        <v>0</v>
      </c>
      <c r="F146" s="29">
        <v>1000</v>
      </c>
      <c r="G146" s="29">
        <v>1000</v>
      </c>
      <c r="H146" s="29">
        <v>0</v>
      </c>
    </row>
    <row r="147" spans="1:8" x14ac:dyDescent="0.25">
      <c r="A147" t="s">
        <v>372</v>
      </c>
      <c r="B147" t="s">
        <v>132</v>
      </c>
      <c r="C147" s="29">
        <v>3334.24</v>
      </c>
      <c r="D147" s="29">
        <v>1648.15</v>
      </c>
      <c r="E147" s="29">
        <v>2321.58</v>
      </c>
      <c r="F147" s="29">
        <v>1200</v>
      </c>
      <c r="G147" s="29">
        <v>1700</v>
      </c>
      <c r="H147" s="29">
        <v>500</v>
      </c>
    </row>
    <row r="148" spans="1:8" x14ac:dyDescent="0.25">
      <c r="A148" t="s">
        <v>373</v>
      </c>
      <c r="B148" t="s">
        <v>133</v>
      </c>
      <c r="C148" s="29">
        <v>552.75</v>
      </c>
      <c r="D148" s="29">
        <v>300</v>
      </c>
      <c r="E148" s="29">
        <v>262.68</v>
      </c>
      <c r="F148" s="29">
        <v>1000</v>
      </c>
      <c r="G148" s="29">
        <v>1000</v>
      </c>
      <c r="H148" s="29">
        <v>0</v>
      </c>
    </row>
    <row r="149" spans="1:8" x14ac:dyDescent="0.25">
      <c r="A149" t="s">
        <v>374</v>
      </c>
      <c r="B149" t="s">
        <v>134</v>
      </c>
      <c r="C149" s="29">
        <v>830.6</v>
      </c>
      <c r="D149" s="29">
        <v>0</v>
      </c>
      <c r="E149" s="29">
        <v>0</v>
      </c>
      <c r="F149" s="29">
        <v>1000</v>
      </c>
      <c r="G149" s="29">
        <v>1000</v>
      </c>
      <c r="H149" s="29">
        <v>0</v>
      </c>
    </row>
    <row r="150" spans="1:8" x14ac:dyDescent="0.25">
      <c r="A150" t="s">
        <v>375</v>
      </c>
      <c r="B150" t="s">
        <v>135</v>
      </c>
      <c r="C150" s="29">
        <v>86388.75</v>
      </c>
      <c r="D150" s="29">
        <v>87053.75</v>
      </c>
      <c r="E150" s="29">
        <v>65432.5</v>
      </c>
      <c r="F150" s="29">
        <v>80000</v>
      </c>
      <c r="G150" s="29">
        <v>92000</v>
      </c>
      <c r="H150" s="29">
        <v>12000</v>
      </c>
    </row>
    <row r="151" spans="1:8" x14ac:dyDescent="0.25">
      <c r="A151" t="s">
        <v>376</v>
      </c>
      <c r="B151" t="s">
        <v>136</v>
      </c>
      <c r="C151" s="29">
        <v>30683.4</v>
      </c>
      <c r="D151" s="29">
        <v>31270.98</v>
      </c>
      <c r="E151" s="29">
        <v>23384.57</v>
      </c>
      <c r="F151" s="29">
        <v>35000</v>
      </c>
      <c r="G151" s="29">
        <v>31500</v>
      </c>
      <c r="H151" s="29">
        <v>-3500</v>
      </c>
    </row>
    <row r="152" spans="1:8" x14ac:dyDescent="0.25">
      <c r="A152" t="s">
        <v>377</v>
      </c>
      <c r="B152" t="s">
        <v>137</v>
      </c>
      <c r="C152" s="29">
        <v>4854.93</v>
      </c>
      <c r="D152" s="29">
        <v>6082.41</v>
      </c>
      <c r="E152" s="29">
        <v>7213.32</v>
      </c>
      <c r="F152" s="29">
        <v>7000</v>
      </c>
      <c r="G152" s="29">
        <v>7100</v>
      </c>
      <c r="H152" s="29">
        <v>100</v>
      </c>
    </row>
    <row r="153" spans="1:8" x14ac:dyDescent="0.25">
      <c r="A153" t="s">
        <v>378</v>
      </c>
      <c r="B153" t="s">
        <v>138</v>
      </c>
      <c r="C153" s="29">
        <v>707</v>
      </c>
      <c r="D153" s="29">
        <v>686</v>
      </c>
      <c r="E153" s="29">
        <v>2366</v>
      </c>
      <c r="F153" s="29">
        <v>1000</v>
      </c>
      <c r="G153" s="29">
        <v>1000</v>
      </c>
      <c r="H153" s="29">
        <v>0</v>
      </c>
    </row>
    <row r="154" spans="1:8" x14ac:dyDescent="0.25">
      <c r="A154" t="s">
        <v>379</v>
      </c>
      <c r="B154" t="s">
        <v>139</v>
      </c>
      <c r="C154" s="29">
        <v>3476.14</v>
      </c>
      <c r="D154" s="29">
        <v>1750</v>
      </c>
      <c r="E154" s="29">
        <v>3793.73</v>
      </c>
      <c r="F154" s="29">
        <v>4000</v>
      </c>
      <c r="G154" s="29">
        <v>4500</v>
      </c>
      <c r="H154" s="29">
        <v>500</v>
      </c>
    </row>
    <row r="155" spans="1:8" x14ac:dyDescent="0.25">
      <c r="A155" t="s">
        <v>380</v>
      </c>
      <c r="B155" t="s">
        <v>140</v>
      </c>
      <c r="C155" s="29">
        <v>7500</v>
      </c>
      <c r="D155" s="29">
        <v>7500</v>
      </c>
      <c r="E155" s="29">
        <v>7500</v>
      </c>
      <c r="F155" s="29">
        <v>7500</v>
      </c>
      <c r="G155" s="29">
        <v>7500</v>
      </c>
      <c r="H155" s="29">
        <v>0</v>
      </c>
    </row>
    <row r="156" spans="1:8" x14ac:dyDescent="0.25">
      <c r="A156" t="s">
        <v>381</v>
      </c>
      <c r="B156" t="s">
        <v>141</v>
      </c>
      <c r="C156" s="29">
        <v>2000</v>
      </c>
      <c r="D156" s="29">
        <v>2000</v>
      </c>
      <c r="E156" s="29">
        <v>2000</v>
      </c>
      <c r="F156" s="29">
        <v>2000</v>
      </c>
      <c r="G156" s="29">
        <v>2500</v>
      </c>
      <c r="H156" s="29">
        <v>500</v>
      </c>
    </row>
    <row r="157" spans="1:8" x14ac:dyDescent="0.25">
      <c r="A157" t="s">
        <v>382</v>
      </c>
      <c r="B157" t="s">
        <v>142</v>
      </c>
      <c r="C157" s="29">
        <v>28081.3</v>
      </c>
      <c r="D157" s="29">
        <v>22215.43</v>
      </c>
      <c r="E157" s="29">
        <v>19043.34</v>
      </c>
      <c r="F157" s="29">
        <v>38500</v>
      </c>
      <c r="G157" s="29">
        <v>37500</v>
      </c>
      <c r="H157" s="29">
        <v>-1000</v>
      </c>
    </row>
    <row r="158" spans="1:8" x14ac:dyDescent="0.25">
      <c r="A158" t="s">
        <v>383</v>
      </c>
      <c r="B158" t="s">
        <v>143</v>
      </c>
      <c r="C158" s="29">
        <v>81705.95</v>
      </c>
      <c r="D158" s="29">
        <v>84368.7</v>
      </c>
      <c r="E158" s="29">
        <v>72700.09</v>
      </c>
      <c r="F158" s="29">
        <v>80500</v>
      </c>
      <c r="G158" s="29">
        <v>80500</v>
      </c>
      <c r="H158" s="29">
        <v>0</v>
      </c>
    </row>
    <row r="159" spans="1:8" x14ac:dyDescent="0.25">
      <c r="A159" t="s">
        <v>384</v>
      </c>
      <c r="B159" t="s">
        <v>144</v>
      </c>
      <c r="C159" s="29">
        <v>20588.61</v>
      </c>
      <c r="D159" s="29">
        <v>25662.83</v>
      </c>
      <c r="E159" s="29">
        <v>17327.41</v>
      </c>
      <c r="F159" s="29">
        <v>21000</v>
      </c>
      <c r="G159" s="29">
        <v>21000</v>
      </c>
      <c r="H159" s="29">
        <v>0</v>
      </c>
    </row>
    <row r="160" spans="1:8" x14ac:dyDescent="0.25">
      <c r="A160" t="s">
        <v>385</v>
      </c>
      <c r="B160" t="s">
        <v>145</v>
      </c>
      <c r="C160" s="29">
        <v>85.5</v>
      </c>
      <c r="D160" s="29">
        <v>2034</v>
      </c>
      <c r="E160" s="29">
        <v>2011.5</v>
      </c>
      <c r="F160" s="29">
        <v>1000</v>
      </c>
      <c r="G160" s="29">
        <v>1000</v>
      </c>
      <c r="H160" s="29">
        <v>0</v>
      </c>
    </row>
    <row r="161" spans="1:8" x14ac:dyDescent="0.25">
      <c r="A161" t="s">
        <v>386</v>
      </c>
      <c r="B161" t="s">
        <v>146</v>
      </c>
      <c r="C161" s="29">
        <v>14152.33</v>
      </c>
      <c r="D161" s="29">
        <v>21754.560000000001</v>
      </c>
      <c r="E161" s="29">
        <v>16566.82</v>
      </c>
      <c r="F161" s="29">
        <v>20000</v>
      </c>
      <c r="G161" s="29">
        <v>20000</v>
      </c>
      <c r="H161" s="29">
        <v>0</v>
      </c>
    </row>
    <row r="162" spans="1:8" x14ac:dyDescent="0.25">
      <c r="A162" t="s">
        <v>387</v>
      </c>
      <c r="B162" t="s">
        <v>147</v>
      </c>
      <c r="C162" s="29">
        <v>1200</v>
      </c>
      <c r="D162" s="29">
        <v>1200</v>
      </c>
      <c r="E162" s="29">
        <v>1200</v>
      </c>
      <c r="F162" s="29">
        <v>1200</v>
      </c>
      <c r="G162" s="29">
        <v>1200</v>
      </c>
      <c r="H162" s="29">
        <v>0</v>
      </c>
    </row>
    <row r="163" spans="1:8" x14ac:dyDescent="0.25">
      <c r="A163" t="s">
        <v>388</v>
      </c>
      <c r="B163" t="s">
        <v>148</v>
      </c>
      <c r="C163" s="29">
        <v>1769</v>
      </c>
      <c r="D163" s="29">
        <v>784.34</v>
      </c>
      <c r="E163" s="29">
        <v>976.64</v>
      </c>
      <c r="F163" s="29">
        <v>5500</v>
      </c>
      <c r="G163" s="29">
        <v>5500</v>
      </c>
      <c r="H163" s="29">
        <v>0</v>
      </c>
    </row>
    <row r="164" spans="1:8" x14ac:dyDescent="0.25">
      <c r="A164" t="s">
        <v>389</v>
      </c>
      <c r="B164" t="s">
        <v>149</v>
      </c>
      <c r="C164" s="29">
        <v>605.72</v>
      </c>
      <c r="D164" s="29">
        <v>515</v>
      </c>
      <c r="E164" s="29">
        <v>212</v>
      </c>
      <c r="F164" s="29">
        <v>750</v>
      </c>
      <c r="G164" s="29">
        <v>750</v>
      </c>
      <c r="H164" s="29">
        <v>0</v>
      </c>
    </row>
    <row r="165" spans="1:8" x14ac:dyDescent="0.25">
      <c r="A165" t="s">
        <v>390</v>
      </c>
      <c r="B165" t="s">
        <v>150</v>
      </c>
      <c r="C165" s="29">
        <v>55674.400000000001</v>
      </c>
      <c r="D165" s="29">
        <v>43816.4</v>
      </c>
      <c r="E165" s="29">
        <v>49507.24</v>
      </c>
      <c r="F165" s="29">
        <v>53050</v>
      </c>
      <c r="G165" s="29">
        <v>56800</v>
      </c>
      <c r="H165" s="29">
        <v>3750</v>
      </c>
    </row>
    <row r="166" spans="1:8" x14ac:dyDescent="0.25">
      <c r="A166" t="s">
        <v>391</v>
      </c>
      <c r="B166" t="s">
        <v>151</v>
      </c>
      <c r="C166" s="29"/>
      <c r="D166" s="29"/>
      <c r="E166" s="29"/>
      <c r="F166" s="29">
        <v>9530</v>
      </c>
      <c r="G166" s="29">
        <v>10500</v>
      </c>
      <c r="H166" s="29">
        <v>970</v>
      </c>
    </row>
    <row r="167" spans="1:8" x14ac:dyDescent="0.25">
      <c r="A167" t="s">
        <v>392</v>
      </c>
      <c r="B167" t="s">
        <v>152</v>
      </c>
      <c r="C167" s="29">
        <v>314.99</v>
      </c>
      <c r="D167" s="29">
        <v>1025</v>
      </c>
      <c r="E167" s="29">
        <v>1024.2</v>
      </c>
      <c r="F167" s="29">
        <v>1500</v>
      </c>
      <c r="G167" s="29">
        <v>1500</v>
      </c>
      <c r="H167" s="29">
        <v>0</v>
      </c>
    </row>
    <row r="168" spans="1:8" x14ac:dyDescent="0.25">
      <c r="A168" t="s">
        <v>393</v>
      </c>
      <c r="B168" t="s">
        <v>153</v>
      </c>
      <c r="C168" s="29">
        <v>0</v>
      </c>
      <c r="D168" s="29">
        <v>0</v>
      </c>
      <c r="E168" s="29">
        <v>0</v>
      </c>
      <c r="F168" s="29">
        <v>500</v>
      </c>
      <c r="G168" s="29">
        <v>500</v>
      </c>
      <c r="H168" s="29">
        <v>0</v>
      </c>
    </row>
    <row r="169" spans="1:8" x14ac:dyDescent="0.25">
      <c r="A169" t="s">
        <v>394</v>
      </c>
      <c r="B169" t="s">
        <v>154</v>
      </c>
      <c r="C169" s="29">
        <v>315.86</v>
      </c>
      <c r="D169" s="29">
        <v>4858</v>
      </c>
      <c r="E169" s="29">
        <v>0</v>
      </c>
      <c r="F169" s="29">
        <v>3000</v>
      </c>
      <c r="G169" s="29">
        <v>3000</v>
      </c>
      <c r="H169" s="29">
        <v>0</v>
      </c>
    </row>
    <row r="170" spans="1:8" x14ac:dyDescent="0.25">
      <c r="A170" t="s">
        <v>395</v>
      </c>
      <c r="B170" t="s">
        <v>155</v>
      </c>
      <c r="C170" s="29">
        <v>0</v>
      </c>
      <c r="D170" s="29">
        <v>0</v>
      </c>
      <c r="E170" s="29">
        <v>1048.5</v>
      </c>
      <c r="F170" s="29">
        <v>3000</v>
      </c>
      <c r="G170" s="29">
        <v>3000</v>
      </c>
      <c r="H170" s="29">
        <v>0</v>
      </c>
    </row>
    <row r="171" spans="1:8" x14ac:dyDescent="0.25">
      <c r="A171" t="s">
        <v>396</v>
      </c>
      <c r="B171" t="s">
        <v>156</v>
      </c>
      <c r="C171" s="29">
        <v>3158</v>
      </c>
      <c r="D171" s="29">
        <v>0</v>
      </c>
      <c r="E171" s="29">
        <v>5825.86</v>
      </c>
      <c r="F171" s="29">
        <v>14500</v>
      </c>
      <c r="G171" s="29">
        <v>15000</v>
      </c>
      <c r="H171" s="29">
        <v>500</v>
      </c>
    </row>
    <row r="172" spans="1:8" x14ac:dyDescent="0.25">
      <c r="A172" t="s">
        <v>397</v>
      </c>
      <c r="B172" t="s">
        <v>157</v>
      </c>
      <c r="C172" s="29">
        <v>0</v>
      </c>
      <c r="D172" s="29">
        <v>0</v>
      </c>
      <c r="E172" s="29">
        <v>0</v>
      </c>
      <c r="F172" s="29">
        <v>700</v>
      </c>
      <c r="G172" s="29">
        <v>700</v>
      </c>
      <c r="H172" s="29">
        <v>0</v>
      </c>
    </row>
    <row r="173" spans="1:8" x14ac:dyDescent="0.25">
      <c r="A173" t="s">
        <v>398</v>
      </c>
      <c r="B173" t="s">
        <v>158</v>
      </c>
      <c r="C173" s="29">
        <v>1414.96</v>
      </c>
      <c r="D173" s="29">
        <v>4657.6400000000003</v>
      </c>
      <c r="E173" s="29">
        <v>0</v>
      </c>
      <c r="F173" s="29">
        <v>40000</v>
      </c>
      <c r="G173" s="29">
        <v>50000</v>
      </c>
      <c r="H173" s="29">
        <v>10000</v>
      </c>
    </row>
    <row r="174" spans="1:8" x14ac:dyDescent="0.25">
      <c r="A174" t="s">
        <v>399</v>
      </c>
      <c r="B174" t="s">
        <v>159</v>
      </c>
      <c r="C174" s="29">
        <v>5000</v>
      </c>
      <c r="D174" s="29">
        <v>8033.59</v>
      </c>
      <c r="E174" s="29">
        <v>4200</v>
      </c>
      <c r="F174" s="29">
        <v>20000</v>
      </c>
      <c r="G174" s="29">
        <v>25000</v>
      </c>
      <c r="H174" s="29">
        <v>5000</v>
      </c>
    </row>
    <row r="175" spans="1:8" x14ac:dyDescent="0.25">
      <c r="A175" t="s">
        <v>400</v>
      </c>
      <c r="B175" t="s">
        <v>221</v>
      </c>
      <c r="C175" s="29">
        <v>0</v>
      </c>
      <c r="D175" s="29">
        <v>0</v>
      </c>
      <c r="E175" s="29">
        <v>0</v>
      </c>
      <c r="F175" s="29">
        <v>330</v>
      </c>
      <c r="G175" s="29">
        <v>330</v>
      </c>
      <c r="H175" s="29">
        <v>0</v>
      </c>
    </row>
    <row r="176" spans="1:8" x14ac:dyDescent="0.25">
      <c r="A176" t="s">
        <v>401</v>
      </c>
      <c r="B176" t="s">
        <v>160</v>
      </c>
      <c r="C176" s="29">
        <v>0</v>
      </c>
      <c r="D176" s="29">
        <v>0</v>
      </c>
      <c r="E176" s="29">
        <v>0</v>
      </c>
      <c r="F176" s="29">
        <v>20000</v>
      </c>
      <c r="G176" s="29">
        <v>20000</v>
      </c>
      <c r="H176" s="29">
        <v>0</v>
      </c>
    </row>
    <row r="177" spans="1:8" x14ac:dyDescent="0.25">
      <c r="A177" t="s">
        <v>402</v>
      </c>
      <c r="B177" t="s">
        <v>161</v>
      </c>
      <c r="C177" s="29">
        <v>7200</v>
      </c>
      <c r="D177" s="29">
        <v>18570.2</v>
      </c>
      <c r="E177" s="29">
        <v>0</v>
      </c>
      <c r="F177" s="29">
        <v>20000</v>
      </c>
      <c r="G177" s="29">
        <v>25000</v>
      </c>
      <c r="H177" s="29">
        <v>5000</v>
      </c>
    </row>
    <row r="178" spans="1:8" x14ac:dyDescent="0.25">
      <c r="A178" t="s">
        <v>403</v>
      </c>
      <c r="B178" t="s">
        <v>162</v>
      </c>
      <c r="C178" s="29">
        <v>2945.99</v>
      </c>
      <c r="D178" s="29">
        <v>3814.74</v>
      </c>
      <c r="E178" s="29">
        <v>2672.24</v>
      </c>
      <c r="F178" s="29">
        <v>2500</v>
      </c>
      <c r="G178" s="29">
        <v>2500</v>
      </c>
      <c r="H178" s="29">
        <v>0</v>
      </c>
    </row>
    <row r="179" spans="1:8" x14ac:dyDescent="0.25">
      <c r="A179" t="s">
        <v>404</v>
      </c>
      <c r="B179" t="s">
        <v>163</v>
      </c>
      <c r="C179" s="29">
        <v>104292.74</v>
      </c>
      <c r="D179" s="29">
        <v>63454.47</v>
      </c>
      <c r="E179" s="29">
        <v>0</v>
      </c>
      <c r="F179" s="29">
        <v>137500</v>
      </c>
      <c r="G179" s="29">
        <v>130000</v>
      </c>
      <c r="H179" s="29">
        <v>-7500</v>
      </c>
    </row>
    <row r="180" spans="1:8" x14ac:dyDescent="0.25">
      <c r="A180" t="s">
        <v>405</v>
      </c>
      <c r="B180" t="s">
        <v>164</v>
      </c>
      <c r="C180" s="29">
        <v>0</v>
      </c>
      <c r="D180" s="29">
        <v>15323.05</v>
      </c>
      <c r="E180" s="29">
        <v>965.65</v>
      </c>
      <c r="F180" s="29">
        <v>15000</v>
      </c>
      <c r="G180" s="29">
        <v>20000</v>
      </c>
      <c r="H180" s="29">
        <v>5000</v>
      </c>
    </row>
    <row r="181" spans="1:8" x14ac:dyDescent="0.25">
      <c r="A181" t="s">
        <v>406</v>
      </c>
      <c r="B181" t="s">
        <v>165</v>
      </c>
      <c r="C181" s="29">
        <v>20408.68</v>
      </c>
      <c r="D181" s="29">
        <v>44269.08</v>
      </c>
      <c r="E181" s="29">
        <v>8418.4</v>
      </c>
      <c r="F181" s="29">
        <v>20000</v>
      </c>
      <c r="G181" s="29">
        <v>25000</v>
      </c>
      <c r="H181" s="29">
        <v>5000</v>
      </c>
    </row>
    <row r="182" spans="1:8" x14ac:dyDescent="0.25">
      <c r="A182" t="s">
        <v>407</v>
      </c>
      <c r="B182" t="s">
        <v>166</v>
      </c>
      <c r="C182" s="29">
        <v>0</v>
      </c>
      <c r="D182" s="29">
        <v>16713.98</v>
      </c>
      <c r="E182" s="29">
        <v>1281.82</v>
      </c>
      <c r="F182" s="29">
        <v>10000</v>
      </c>
      <c r="G182" s="29">
        <v>25000</v>
      </c>
      <c r="H182" s="29">
        <v>15000</v>
      </c>
    </row>
    <row r="183" spans="1:8" x14ac:dyDescent="0.25">
      <c r="A183" t="s">
        <v>408</v>
      </c>
      <c r="B183" t="s">
        <v>167</v>
      </c>
      <c r="C183" s="29">
        <v>17082.150000000001</v>
      </c>
      <c r="D183" s="29">
        <v>23100.9</v>
      </c>
      <c r="E183" s="29">
        <v>3637.95</v>
      </c>
      <c r="F183" s="29">
        <v>15000</v>
      </c>
      <c r="G183" s="29">
        <v>15000</v>
      </c>
      <c r="H183" s="29">
        <v>0</v>
      </c>
    </row>
    <row r="184" spans="1:8" x14ac:dyDescent="0.25">
      <c r="A184" t="s">
        <v>409</v>
      </c>
      <c r="B184" t="s">
        <v>168</v>
      </c>
      <c r="C184" s="29">
        <v>0</v>
      </c>
      <c r="D184" s="29">
        <v>39611.75</v>
      </c>
      <c r="E184" s="29">
        <v>0</v>
      </c>
      <c r="F184" s="29">
        <v>5000</v>
      </c>
      <c r="G184" s="29">
        <v>5000</v>
      </c>
      <c r="H184" s="29">
        <v>0</v>
      </c>
    </row>
    <row r="185" spans="1:8" x14ac:dyDescent="0.25">
      <c r="A185" t="s">
        <v>410</v>
      </c>
      <c r="B185" t="s">
        <v>169</v>
      </c>
      <c r="C185" s="29">
        <v>0</v>
      </c>
      <c r="D185" s="29">
        <v>0</v>
      </c>
      <c r="E185" s="29">
        <v>8963.83</v>
      </c>
      <c r="F185" s="29">
        <v>5000</v>
      </c>
      <c r="G185" s="29">
        <v>5000</v>
      </c>
      <c r="H185" s="29">
        <v>0</v>
      </c>
    </row>
    <row r="186" spans="1:8" x14ac:dyDescent="0.25">
      <c r="A186" t="s">
        <v>411</v>
      </c>
      <c r="B186" t="s">
        <v>170</v>
      </c>
      <c r="C186" s="29">
        <v>0</v>
      </c>
      <c r="D186" s="29">
        <v>112968.05</v>
      </c>
      <c r="E186" s="29">
        <v>0</v>
      </c>
      <c r="F186" s="29">
        <v>0</v>
      </c>
      <c r="G186" s="29">
        <v>0</v>
      </c>
      <c r="H186" s="29">
        <v>0</v>
      </c>
    </row>
    <row r="187" spans="1:8" x14ac:dyDescent="0.25">
      <c r="A187" t="s">
        <v>412</v>
      </c>
      <c r="B187" t="s">
        <v>171</v>
      </c>
      <c r="C187" s="29">
        <v>10663.1</v>
      </c>
      <c r="D187" s="29">
        <v>600</v>
      </c>
      <c r="E187" s="29">
        <v>1306.8800000000001</v>
      </c>
      <c r="F187" s="29">
        <v>14300</v>
      </c>
      <c r="G187" s="29">
        <v>14300</v>
      </c>
      <c r="H187" s="29">
        <v>0</v>
      </c>
    </row>
    <row r="188" spans="1:8" x14ac:dyDescent="0.25">
      <c r="A188" t="s">
        <v>413</v>
      </c>
      <c r="B188" t="s">
        <v>172</v>
      </c>
      <c r="C188" s="29">
        <v>0</v>
      </c>
      <c r="D188" s="29">
        <v>11152.51</v>
      </c>
      <c r="E188" s="29">
        <v>0</v>
      </c>
      <c r="F188" s="29">
        <v>0</v>
      </c>
      <c r="G188" s="29">
        <v>0</v>
      </c>
      <c r="H188" s="29">
        <v>0</v>
      </c>
    </row>
    <row r="189" spans="1:8" x14ac:dyDescent="0.25">
      <c r="A189" t="s">
        <v>414</v>
      </c>
      <c r="B189" t="s">
        <v>173</v>
      </c>
      <c r="C189" s="29">
        <v>4915.54</v>
      </c>
      <c r="D189" s="29">
        <v>0</v>
      </c>
      <c r="E189" s="29">
        <v>0</v>
      </c>
      <c r="F189" s="29">
        <v>2000</v>
      </c>
      <c r="G189" s="29">
        <v>5000</v>
      </c>
      <c r="H189" s="29">
        <v>3000</v>
      </c>
    </row>
    <row r="190" spans="1:8" x14ac:dyDescent="0.25">
      <c r="A190" t="s">
        <v>415</v>
      </c>
      <c r="B190" t="s">
        <v>174</v>
      </c>
      <c r="C190" s="29">
        <v>39381</v>
      </c>
      <c r="D190" s="29">
        <v>144731.45000000001</v>
      </c>
      <c r="E190" s="29">
        <v>141565.48000000001</v>
      </c>
      <c r="F190" s="29">
        <v>140756.22</v>
      </c>
      <c r="G190" s="29">
        <v>131568</v>
      </c>
      <c r="H190" s="29">
        <v>-9188</v>
      </c>
    </row>
    <row r="191" spans="1:8" x14ac:dyDescent="0.25">
      <c r="A191" t="s">
        <v>416</v>
      </c>
      <c r="B191" t="s">
        <v>175</v>
      </c>
      <c r="C191" s="29">
        <v>2935</v>
      </c>
      <c r="D191" s="29">
        <v>27115.96</v>
      </c>
      <c r="E191" s="29">
        <v>196.26</v>
      </c>
      <c r="F191" s="29">
        <v>18140</v>
      </c>
      <c r="G191" s="29">
        <v>15122</v>
      </c>
      <c r="H191" s="29">
        <v>-3018</v>
      </c>
    </row>
    <row r="192" spans="1:8" x14ac:dyDescent="0.25">
      <c r="C192" s="29"/>
      <c r="D192" s="29"/>
      <c r="E192" s="29"/>
      <c r="F192" s="29"/>
      <c r="G192" s="29"/>
      <c r="H192" s="29"/>
    </row>
    <row r="193" spans="1:8" x14ac:dyDescent="0.25">
      <c r="A193" s="27"/>
      <c r="B193" s="27"/>
      <c r="C193" s="30"/>
      <c r="D193" s="30"/>
      <c r="E193" s="30"/>
      <c r="F193" s="30"/>
      <c r="G193" s="30"/>
      <c r="H193" s="30"/>
    </row>
    <row r="194" spans="1:8" x14ac:dyDescent="0.25">
      <c r="A194" t="s">
        <v>176</v>
      </c>
      <c r="C194" s="29">
        <v>1510955.4199999997</v>
      </c>
      <c r="D194" s="29">
        <v>1786644.17</v>
      </c>
      <c r="E194" s="29">
        <v>1308921.8799999999</v>
      </c>
      <c r="F194" s="29">
        <v>1907746.22</v>
      </c>
      <c r="G194" s="29">
        <v>2034240</v>
      </c>
      <c r="H194" s="29">
        <v>126494</v>
      </c>
    </row>
    <row r="196" spans="1:8" x14ac:dyDescent="0.25">
      <c r="A196" t="s">
        <v>423</v>
      </c>
      <c r="C196" s="29">
        <v>1468639.4199999997</v>
      </c>
      <c r="D196" s="29">
        <v>1614796.76</v>
      </c>
      <c r="E196" s="29">
        <v>1167160.1399999999</v>
      </c>
      <c r="F196" s="29">
        <v>1748850</v>
      </c>
      <c r="G196" s="29">
        <v>1887550</v>
      </c>
      <c r="H196" s="29"/>
    </row>
    <row r="197" spans="1:8" x14ac:dyDescent="0.25">
      <c r="A197" t="s">
        <v>424</v>
      </c>
      <c r="G197" s="39">
        <v>7.9309260371101004E-2</v>
      </c>
    </row>
    <row r="199" spans="1:8" x14ac:dyDescent="0.25">
      <c r="A199" t="s">
        <v>426</v>
      </c>
    </row>
    <row r="200" spans="1:8" x14ac:dyDescent="0.25">
      <c r="A200" t="s">
        <v>425</v>
      </c>
    </row>
  </sheetData>
  <mergeCells count="2">
    <mergeCell ref="A1:H1"/>
    <mergeCell ref="A2:H2"/>
  </mergeCells>
  <pageMargins left="0.25" right="0.25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7">
    <pageSetUpPr fitToPage="1"/>
  </sheetPr>
  <dimension ref="A1:T46"/>
  <sheetViews>
    <sheetView workbookViewId="0">
      <selection activeCell="F21" sqref="F21"/>
    </sheetView>
  </sheetViews>
  <sheetFormatPr defaultRowHeight="15" x14ac:dyDescent="0.25"/>
  <cols>
    <col min="1" max="1" width="15.42578125" customWidth="1"/>
    <col min="3" max="3" width="10.5703125" bestFit="1" customWidth="1"/>
    <col min="12" max="12" width="4" customWidth="1"/>
    <col min="13" max="13" width="10" bestFit="1" customWidth="1"/>
    <col min="14" max="14" width="2.85546875" customWidth="1"/>
    <col min="17" max="17" width="10.42578125" customWidth="1"/>
    <col min="20" max="20" width="12" customWidth="1"/>
  </cols>
  <sheetData>
    <row r="1" spans="1:20" ht="15.75" x14ac:dyDescent="0.25">
      <c r="A1" s="32" t="s">
        <v>219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1"/>
      <c r="R2" s="10"/>
      <c r="S2" s="10"/>
      <c r="T2" s="10"/>
    </row>
    <row r="3" spans="1:20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  <c r="R3" s="10"/>
      <c r="S3" s="10"/>
      <c r="T3" s="10"/>
    </row>
    <row r="4" spans="1:20" x14ac:dyDescent="0.25">
      <c r="A4" s="10"/>
      <c r="B4" s="18" t="s">
        <v>180</v>
      </c>
      <c r="C4" s="19" t="s">
        <v>6</v>
      </c>
      <c r="D4" s="18" t="s">
        <v>181</v>
      </c>
      <c r="E4" s="18" t="s">
        <v>182</v>
      </c>
      <c r="F4" s="18" t="s">
        <v>183</v>
      </c>
      <c r="G4" s="18" t="s">
        <v>181</v>
      </c>
      <c r="H4" s="18" t="s">
        <v>182</v>
      </c>
      <c r="I4" s="18" t="s">
        <v>184</v>
      </c>
      <c r="J4" s="18" t="s">
        <v>181</v>
      </c>
      <c r="K4" s="18" t="s">
        <v>182</v>
      </c>
      <c r="L4" s="9"/>
      <c r="M4" s="9" t="s">
        <v>185</v>
      </c>
      <c r="N4" s="9"/>
      <c r="O4" s="18" t="s">
        <v>186</v>
      </c>
      <c r="P4" s="18" t="s">
        <v>187</v>
      </c>
      <c r="Q4" s="20" t="s">
        <v>188</v>
      </c>
      <c r="R4" s="18" t="s">
        <v>187</v>
      </c>
      <c r="S4" s="18" t="s">
        <v>188</v>
      </c>
      <c r="T4" s="18" t="s">
        <v>188</v>
      </c>
    </row>
    <row r="5" spans="1:20" x14ac:dyDescent="0.25">
      <c r="A5" s="10"/>
      <c r="B5" s="18" t="s">
        <v>189</v>
      </c>
      <c r="C5" s="18" t="s">
        <v>178</v>
      </c>
      <c r="D5" s="18" t="s">
        <v>190</v>
      </c>
      <c r="E5" s="18" t="s">
        <v>190</v>
      </c>
      <c r="F5" s="18" t="s">
        <v>191</v>
      </c>
      <c r="G5" s="18" t="s">
        <v>190</v>
      </c>
      <c r="H5" s="18" t="s">
        <v>190</v>
      </c>
      <c r="I5" s="18" t="s">
        <v>192</v>
      </c>
      <c r="J5" s="18" t="s">
        <v>190</v>
      </c>
      <c r="K5" s="18" t="s">
        <v>190</v>
      </c>
      <c r="L5" s="9"/>
      <c r="M5" s="9" t="s">
        <v>218</v>
      </c>
      <c r="N5" s="9"/>
      <c r="O5" s="18" t="s">
        <v>193</v>
      </c>
      <c r="P5" s="18" t="s">
        <v>181</v>
      </c>
      <c r="Q5" s="20" t="s">
        <v>181</v>
      </c>
      <c r="R5" s="18" t="s">
        <v>177</v>
      </c>
      <c r="S5" s="18" t="s">
        <v>177</v>
      </c>
      <c r="T5" s="18" t="s">
        <v>179</v>
      </c>
    </row>
    <row r="6" spans="1:20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1"/>
      <c r="R6" s="10"/>
      <c r="S6" s="10"/>
      <c r="T6" s="10"/>
    </row>
    <row r="7" spans="1:20" x14ac:dyDescent="0.25">
      <c r="A7" s="10" t="s">
        <v>194</v>
      </c>
      <c r="B7" s="13">
        <v>33.53</v>
      </c>
      <c r="C7" s="13">
        <f>B7*0.025</f>
        <v>0.83825000000000005</v>
      </c>
      <c r="D7" s="13">
        <f>C7*P7*2080</f>
        <v>924.08680000000015</v>
      </c>
      <c r="E7" s="13">
        <f>C7*R7*2080</f>
        <v>819.47319999999991</v>
      </c>
      <c r="F7" s="13">
        <f>C7*0.1204</f>
        <v>0.1009253</v>
      </c>
      <c r="G7" s="13">
        <f>F7*P7*2080</f>
        <v>111.26005072000001</v>
      </c>
      <c r="H7" s="13">
        <f>F7*R7*2080</f>
        <v>98.664573279999985</v>
      </c>
      <c r="I7" s="13">
        <f>C7*0.0765</f>
        <v>6.4126125000000006E-2</v>
      </c>
      <c r="J7" s="13">
        <f>I7*P7*2080</f>
        <v>70.692640200000014</v>
      </c>
      <c r="K7" s="13">
        <f>I7*R7*2080</f>
        <v>62.689699800000007</v>
      </c>
      <c r="L7" s="13"/>
      <c r="M7" s="13">
        <f>C7+F7+I7</f>
        <v>1.0033014250000001</v>
      </c>
      <c r="N7" s="13"/>
      <c r="O7" s="13">
        <f>(C7+F7+I7)*2080</f>
        <v>2086.8669640000003</v>
      </c>
      <c r="P7" s="14">
        <v>0.53</v>
      </c>
      <c r="Q7" s="11">
        <f>D7+G7+J7</f>
        <v>1106.0394909200002</v>
      </c>
      <c r="R7" s="14">
        <v>0.47</v>
      </c>
      <c r="S7" s="13">
        <f>E7+H7+K7</f>
        <v>980.82747307999989</v>
      </c>
      <c r="T7" s="11">
        <f>Q7+S7</f>
        <v>2086.8669639999998</v>
      </c>
    </row>
    <row r="8" spans="1:20" x14ac:dyDescent="0.25">
      <c r="A8" s="10" t="s">
        <v>195</v>
      </c>
      <c r="B8" s="13">
        <v>19.7</v>
      </c>
      <c r="C8" s="13">
        <f>B8*0.025</f>
        <v>0.49249999999999999</v>
      </c>
      <c r="D8" s="13">
        <f>C8*P8*2080</f>
        <v>153.66</v>
      </c>
      <c r="E8" s="13">
        <f>C8*R8*2080</f>
        <v>870.7399999999999</v>
      </c>
      <c r="F8" s="13">
        <f>C8*0.065</f>
        <v>3.2012499999999999E-2</v>
      </c>
      <c r="G8" s="13">
        <f>F8*P8*2080</f>
        <v>9.9878999999999998</v>
      </c>
      <c r="H8" s="13">
        <f>F8*R8*2080</f>
        <v>56.598099999999995</v>
      </c>
      <c r="I8" s="13">
        <f>C8*0.0765</f>
        <v>3.7676250000000001E-2</v>
      </c>
      <c r="J8" s="13">
        <f>I8*P8*2080</f>
        <v>11.754990000000001</v>
      </c>
      <c r="K8" s="13">
        <f>I8*R8*2080</f>
        <v>66.611609999999999</v>
      </c>
      <c r="L8" s="13"/>
      <c r="M8" s="13">
        <f>C8+F8+I8</f>
        <v>0.5621887499999999</v>
      </c>
      <c r="N8" s="13"/>
      <c r="O8" s="13">
        <f>(C8+F8+I8)*2080</f>
        <v>1169.3525999999997</v>
      </c>
      <c r="P8" s="14">
        <v>0.15</v>
      </c>
      <c r="Q8" s="11">
        <f>D8+G8+J8</f>
        <v>175.40288999999999</v>
      </c>
      <c r="R8" s="14">
        <v>0.85</v>
      </c>
      <c r="S8" s="13">
        <f>E8+H8+K8</f>
        <v>993.94970999999998</v>
      </c>
      <c r="T8" s="11">
        <f>Q8+S8</f>
        <v>1169.3525999999999</v>
      </c>
    </row>
    <row r="9" spans="1:20" x14ac:dyDescent="0.25">
      <c r="A9" s="10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0"/>
      <c r="Q9" s="11"/>
      <c r="R9" s="10"/>
      <c r="S9" s="10"/>
      <c r="T9" s="10"/>
    </row>
    <row r="10" spans="1:20" x14ac:dyDescent="0.25">
      <c r="A10" s="10" t="s">
        <v>196</v>
      </c>
      <c r="B10" s="13">
        <v>33.53</v>
      </c>
      <c r="C10" s="13">
        <f>B10*0.025</f>
        <v>0.83825000000000005</v>
      </c>
      <c r="D10" s="13">
        <f>C10*P10*2080</f>
        <v>1743.5600000000002</v>
      </c>
      <c r="E10" s="13">
        <f>C10*R10*2080</f>
        <v>0</v>
      </c>
      <c r="F10" s="13">
        <f>C10*0.1204</f>
        <v>0.1009253</v>
      </c>
      <c r="G10" s="13">
        <f>F10*P10*2080</f>
        <v>209.92462399999999</v>
      </c>
      <c r="H10" s="13">
        <f>F10*R10*2080</f>
        <v>0</v>
      </c>
      <c r="I10" s="13">
        <f>C10*0.0765</f>
        <v>6.4126125000000006E-2</v>
      </c>
      <c r="J10" s="13">
        <f>I10*P10*2080</f>
        <v>133.38234</v>
      </c>
      <c r="K10" s="13">
        <f>I10*R10*2080</f>
        <v>0</v>
      </c>
      <c r="L10" s="13"/>
      <c r="M10" s="13">
        <f>C10+F10+I10</f>
        <v>1.0033014250000001</v>
      </c>
      <c r="N10" s="13"/>
      <c r="O10" s="13">
        <f>(C10+F10+I10)*2080</f>
        <v>2086.8669640000003</v>
      </c>
      <c r="P10" s="14">
        <v>1</v>
      </c>
      <c r="Q10" s="11">
        <f>D10+G10+J10</f>
        <v>2086.8669640000003</v>
      </c>
      <c r="R10" s="15">
        <v>0</v>
      </c>
      <c r="S10" s="13">
        <f>E10+H10+K10</f>
        <v>0</v>
      </c>
      <c r="T10" s="11">
        <f>Q10+S10</f>
        <v>2086.8669640000003</v>
      </c>
    </row>
    <row r="11" spans="1:20" x14ac:dyDescent="0.25">
      <c r="A11" s="10" t="s">
        <v>197</v>
      </c>
      <c r="B11" s="13">
        <v>27.93</v>
      </c>
      <c r="C11" s="13">
        <f>B11*0.025</f>
        <v>0.69825000000000004</v>
      </c>
      <c r="D11" s="13">
        <f>C11*P11*2080</f>
        <v>1452.3600000000001</v>
      </c>
      <c r="E11" s="13">
        <f>C11*R11*2080</f>
        <v>0</v>
      </c>
      <c r="F11" s="13">
        <f>C11*0.1204</f>
        <v>8.40693E-2</v>
      </c>
      <c r="G11" s="13">
        <f>F11*P11*2080</f>
        <v>174.86414400000001</v>
      </c>
      <c r="H11" s="13">
        <f>F11*R11*2080</f>
        <v>0</v>
      </c>
      <c r="I11" s="13">
        <f>C11*0.0765</f>
        <v>5.3416125000000002E-2</v>
      </c>
      <c r="J11" s="13">
        <f>I11*P11*2080</f>
        <v>111.10554</v>
      </c>
      <c r="K11" s="13">
        <f>I11*R11*2080</f>
        <v>0</v>
      </c>
      <c r="L11" s="13"/>
      <c r="M11" s="13">
        <f>C11+F11+I11</f>
        <v>0.83573542500000009</v>
      </c>
      <c r="N11" s="13"/>
      <c r="O11" s="13">
        <f>(C11+F11+I11)*2080</f>
        <v>1738.3296840000003</v>
      </c>
      <c r="P11" s="14">
        <v>1</v>
      </c>
      <c r="Q11" s="11">
        <f>D11+G11+J11</f>
        <v>1738.3296840000003</v>
      </c>
      <c r="R11" s="15">
        <v>0</v>
      </c>
      <c r="S11" s="13">
        <f>E11+H11+K11</f>
        <v>0</v>
      </c>
      <c r="T11" s="11">
        <f>Q11+S11</f>
        <v>1738.3296840000003</v>
      </c>
    </row>
    <row r="12" spans="1:20" x14ac:dyDescent="0.25">
      <c r="A12" s="10" t="s">
        <v>228</v>
      </c>
      <c r="B12" s="13">
        <v>23.69</v>
      </c>
      <c r="C12" s="13">
        <f t="shared" ref="C12:C13" si="0">B12*0.025</f>
        <v>0.59225000000000005</v>
      </c>
      <c r="D12" s="13">
        <f>C12*P12*2080</f>
        <v>1231.8800000000001</v>
      </c>
      <c r="E12" s="13">
        <f>C12*R12*2080</f>
        <v>0</v>
      </c>
      <c r="F12" s="13">
        <f>C12*0.1204</f>
        <v>7.1306900000000006E-2</v>
      </c>
      <c r="G12" s="13">
        <f>F12*P12*2080</f>
        <v>148.318352</v>
      </c>
      <c r="H12" s="13">
        <f>F12*R12*2080</f>
        <v>0</v>
      </c>
      <c r="I12" s="13">
        <f>C12*0.0765</f>
        <v>4.5307125000000004E-2</v>
      </c>
      <c r="J12" s="13">
        <f>I12*P12*2080</f>
        <v>94.238820000000004</v>
      </c>
      <c r="K12" s="13">
        <f>I12*R12*2080</f>
        <v>0</v>
      </c>
      <c r="L12" s="13"/>
      <c r="M12" s="13">
        <f>C12+F12+I12</f>
        <v>0.70886402500000012</v>
      </c>
      <c r="N12" s="13"/>
      <c r="O12" s="13">
        <f>(C12+F12+I12)*2080</f>
        <v>1474.4371720000001</v>
      </c>
      <c r="P12" s="14">
        <v>1</v>
      </c>
      <c r="Q12" s="11">
        <f>D12+G12+J12</f>
        <v>1474.4371720000001</v>
      </c>
      <c r="R12" s="15">
        <v>0</v>
      </c>
      <c r="S12" s="13">
        <f>E12+H12+K12</f>
        <v>0</v>
      </c>
      <c r="T12" s="11">
        <f>Q12+S12</f>
        <v>1474.4371720000001</v>
      </c>
    </row>
    <row r="13" spans="1:20" x14ac:dyDescent="0.25">
      <c r="A13" s="10" t="s">
        <v>238</v>
      </c>
      <c r="B13" s="13">
        <v>23</v>
      </c>
      <c r="C13" s="13">
        <f t="shared" si="0"/>
        <v>0.57500000000000007</v>
      </c>
      <c r="D13" s="13">
        <f>C13*P13*2080</f>
        <v>1196.0000000000002</v>
      </c>
      <c r="E13" s="13">
        <f>C13*R13*2080</f>
        <v>0</v>
      </c>
      <c r="F13" s="13">
        <f>C13*0.1204</f>
        <v>6.923E-2</v>
      </c>
      <c r="G13" s="13">
        <f>F13*P13*2080</f>
        <v>143.9984</v>
      </c>
      <c r="H13" s="13">
        <f>F13*R13*2080</f>
        <v>0</v>
      </c>
      <c r="I13" s="13">
        <f>C13*0.0765</f>
        <v>4.3987500000000006E-2</v>
      </c>
      <c r="J13" s="13">
        <f>I13*P13*2080</f>
        <v>91.494000000000014</v>
      </c>
      <c r="K13" s="13">
        <f>I13*R13*2080</f>
        <v>0</v>
      </c>
      <c r="L13" s="13"/>
      <c r="M13" s="13">
        <f>C13+F13+I13</f>
        <v>0.68821750000000004</v>
      </c>
      <c r="N13" s="13"/>
      <c r="O13" s="13">
        <f>(C13+F13+I13)*2080</f>
        <v>1431.4924000000001</v>
      </c>
      <c r="P13" s="14">
        <v>1</v>
      </c>
      <c r="Q13" s="11">
        <f>D13+G13+J13</f>
        <v>1431.4924000000001</v>
      </c>
      <c r="R13" s="15">
        <v>0</v>
      </c>
      <c r="S13" s="13">
        <f>E13+H13+K13</f>
        <v>0</v>
      </c>
      <c r="T13" s="11">
        <f>Q13+S13</f>
        <v>1431.4924000000001</v>
      </c>
    </row>
    <row r="14" spans="1:20" x14ac:dyDescent="0.25">
      <c r="A14" s="10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0"/>
      <c r="Q14" s="11"/>
      <c r="R14" s="10"/>
      <c r="S14" s="10"/>
      <c r="T14" s="10"/>
    </row>
    <row r="15" spans="1:20" x14ac:dyDescent="0.25">
      <c r="A15" s="10" t="s">
        <v>199</v>
      </c>
      <c r="B15" s="13">
        <v>33.53</v>
      </c>
      <c r="C15" s="13">
        <f t="shared" ref="C15:C20" si="1">B15*0.025</f>
        <v>0.83825000000000005</v>
      </c>
      <c r="D15" s="13">
        <f t="shared" ref="D15:D19" si="2">C15*P15*2080</f>
        <v>1185.6208000000004</v>
      </c>
      <c r="E15" s="13">
        <f t="shared" ref="E15:E19" si="3">C15*R15*2080</f>
        <v>557.93920000000003</v>
      </c>
      <c r="F15" s="13">
        <f>C15*0.1204</f>
        <v>0.1009253</v>
      </c>
      <c r="G15" s="12">
        <f t="shared" ref="G15:G19" si="4">F15*P15*2080</f>
        <v>142.74874431999999</v>
      </c>
      <c r="H15" s="13">
        <f t="shared" ref="H15:H19" si="5">F15*R15*2080</f>
        <v>67.175879679999994</v>
      </c>
      <c r="I15" s="13">
        <f t="shared" ref="I15:I19" si="6">C15*0.0765</f>
        <v>6.4126125000000006E-2</v>
      </c>
      <c r="J15" s="12">
        <f t="shared" ref="J15:J19" si="7">I15*P15*2080</f>
        <v>90.699991200000014</v>
      </c>
      <c r="K15" s="13">
        <f t="shared" ref="K15:K19" si="8">I15*R15*2080</f>
        <v>42.6823488</v>
      </c>
      <c r="L15" s="13"/>
      <c r="M15" s="13">
        <f t="shared" ref="M15:M19" si="9">C15+F15+I15</f>
        <v>1.0033014250000001</v>
      </c>
      <c r="N15" s="13"/>
      <c r="O15" s="13">
        <f t="shared" ref="O15:O19" si="10">(C15+F15+I15)*2080</f>
        <v>2086.8669640000003</v>
      </c>
      <c r="P15" s="14">
        <v>0.68</v>
      </c>
      <c r="Q15" s="11">
        <f t="shared" ref="Q15:Q19" si="11">D15+G15+J15</f>
        <v>1419.0695355200005</v>
      </c>
      <c r="R15" s="14">
        <v>0.32</v>
      </c>
      <c r="S15" s="13">
        <f t="shared" ref="S15:S19" si="12">E15+H15+K15</f>
        <v>667.79742848000001</v>
      </c>
      <c r="T15" s="11">
        <f t="shared" ref="T15:T19" si="13">Q15+S15</f>
        <v>2086.8669640000007</v>
      </c>
    </row>
    <row r="16" spans="1:20" x14ac:dyDescent="0.25">
      <c r="A16" s="10" t="s">
        <v>224</v>
      </c>
      <c r="B16" s="13">
        <v>37.08</v>
      </c>
      <c r="C16" s="13">
        <f t="shared" si="1"/>
        <v>0.92700000000000005</v>
      </c>
      <c r="D16" s="13">
        <f t="shared" si="2"/>
        <v>192.816</v>
      </c>
      <c r="E16" s="13">
        <f t="shared" si="3"/>
        <v>1735.3440000000001</v>
      </c>
      <c r="F16" s="13">
        <f t="shared" ref="F16:F20" si="14">C16*0.065</f>
        <v>6.0255000000000003E-2</v>
      </c>
      <c r="G16" s="13">
        <f t="shared" si="4"/>
        <v>12.533040000000002</v>
      </c>
      <c r="H16" s="13">
        <f t="shared" si="5"/>
        <v>112.79736000000001</v>
      </c>
      <c r="I16" s="13">
        <f t="shared" si="6"/>
        <v>7.0915500000000006E-2</v>
      </c>
      <c r="J16" s="13">
        <f t="shared" si="7"/>
        <v>14.750424000000002</v>
      </c>
      <c r="K16" s="13">
        <f t="shared" si="8"/>
        <v>132.753816</v>
      </c>
      <c r="L16" s="13"/>
      <c r="M16" s="13">
        <f t="shared" si="9"/>
        <v>1.0581704999999999</v>
      </c>
      <c r="N16" s="13"/>
      <c r="O16" s="13">
        <f t="shared" si="10"/>
        <v>2200.9946399999999</v>
      </c>
      <c r="P16" s="14">
        <v>0.1</v>
      </c>
      <c r="Q16" s="11">
        <f t="shared" si="11"/>
        <v>220.09946400000001</v>
      </c>
      <c r="R16" s="14">
        <v>0.9</v>
      </c>
      <c r="S16" s="13">
        <f t="shared" si="12"/>
        <v>1980.895176</v>
      </c>
      <c r="T16" s="11">
        <f t="shared" si="13"/>
        <v>2200.9946399999999</v>
      </c>
    </row>
    <row r="17" spans="1:20" x14ac:dyDescent="0.25">
      <c r="A17" s="10" t="s">
        <v>200</v>
      </c>
      <c r="B17" s="13">
        <v>21.43</v>
      </c>
      <c r="C17" s="13">
        <f t="shared" si="1"/>
        <v>0.53575000000000006</v>
      </c>
      <c r="D17" s="13">
        <f t="shared" si="2"/>
        <v>334.30799999999999</v>
      </c>
      <c r="E17" s="13">
        <f t="shared" si="3"/>
        <v>780.05200000000002</v>
      </c>
      <c r="F17" s="13">
        <f t="shared" si="14"/>
        <v>3.4823750000000007E-2</v>
      </c>
      <c r="G17" s="13">
        <f t="shared" si="4"/>
        <v>21.730020000000003</v>
      </c>
      <c r="H17" s="13">
        <f t="shared" si="5"/>
        <v>50.703380000000003</v>
      </c>
      <c r="I17" s="13">
        <f t="shared" si="6"/>
        <v>4.0984875000000004E-2</v>
      </c>
      <c r="J17" s="13">
        <f t="shared" si="7"/>
        <v>25.574562000000004</v>
      </c>
      <c r="K17" s="13">
        <f t="shared" si="8"/>
        <v>59.673977999999998</v>
      </c>
      <c r="L17" s="13"/>
      <c r="M17" s="13">
        <f t="shared" si="9"/>
        <v>0.61155862500000013</v>
      </c>
      <c r="N17" s="13"/>
      <c r="O17" s="13">
        <f t="shared" si="10"/>
        <v>1272.0419400000003</v>
      </c>
      <c r="P17" s="14">
        <v>0.3</v>
      </c>
      <c r="Q17" s="11">
        <f t="shared" si="11"/>
        <v>381.61258200000003</v>
      </c>
      <c r="R17" s="14">
        <v>0.7</v>
      </c>
      <c r="S17" s="13">
        <f t="shared" si="12"/>
        <v>890.42935800000009</v>
      </c>
      <c r="T17" s="11">
        <f t="shared" si="13"/>
        <v>1272.0419400000001</v>
      </c>
    </row>
    <row r="18" spans="1:20" x14ac:dyDescent="0.25">
      <c r="A18" s="10" t="s">
        <v>201</v>
      </c>
      <c r="B18" s="13">
        <v>16.95</v>
      </c>
      <c r="C18" s="13">
        <f t="shared" si="1"/>
        <v>0.42375000000000002</v>
      </c>
      <c r="D18" s="13">
        <f t="shared" si="2"/>
        <v>698.9502</v>
      </c>
      <c r="E18" s="13">
        <f t="shared" si="3"/>
        <v>182.44979999999998</v>
      </c>
      <c r="F18" s="13">
        <f t="shared" si="14"/>
        <v>2.7543750000000002E-2</v>
      </c>
      <c r="G18" s="13">
        <f t="shared" si="4"/>
        <v>45.431763000000004</v>
      </c>
      <c r="H18" s="13">
        <f t="shared" si="5"/>
        <v>11.859237</v>
      </c>
      <c r="I18" s="13">
        <f t="shared" si="6"/>
        <v>3.2416874999999998E-2</v>
      </c>
      <c r="J18" s="13">
        <f t="shared" si="7"/>
        <v>53.469690299999996</v>
      </c>
      <c r="K18" s="13">
        <f t="shared" si="8"/>
        <v>13.957409699999998</v>
      </c>
      <c r="L18" s="13"/>
      <c r="M18" s="13">
        <f t="shared" si="9"/>
        <v>0.48371062500000001</v>
      </c>
      <c r="N18" s="13"/>
      <c r="O18" s="13">
        <f t="shared" si="10"/>
        <v>1006.1181</v>
      </c>
      <c r="P18" s="14">
        <v>0.79300000000000004</v>
      </c>
      <c r="Q18" s="11">
        <f t="shared" si="11"/>
        <v>797.85165330000007</v>
      </c>
      <c r="R18" s="14">
        <v>0.20699999999999999</v>
      </c>
      <c r="S18" s="13">
        <f t="shared" si="12"/>
        <v>208.26644669999999</v>
      </c>
      <c r="T18" s="11">
        <f t="shared" si="13"/>
        <v>1006.1181</v>
      </c>
    </row>
    <row r="19" spans="1:20" x14ac:dyDescent="0.25">
      <c r="A19" s="10" t="s">
        <v>202</v>
      </c>
      <c r="B19" s="13">
        <v>23.23</v>
      </c>
      <c r="C19" s="13">
        <f t="shared" si="1"/>
        <v>0.58074999999999999</v>
      </c>
      <c r="D19" s="13">
        <f t="shared" si="2"/>
        <v>875.77099999999996</v>
      </c>
      <c r="E19" s="13">
        <f t="shared" si="3"/>
        <v>332.18900000000002</v>
      </c>
      <c r="F19" s="13">
        <f t="shared" si="14"/>
        <v>3.7748749999999998E-2</v>
      </c>
      <c r="G19" s="13">
        <f t="shared" si="4"/>
        <v>56.925114999999998</v>
      </c>
      <c r="H19" s="13">
        <f t="shared" si="5"/>
        <v>21.592285</v>
      </c>
      <c r="I19" s="13">
        <f t="shared" si="6"/>
        <v>4.4427374999999998E-2</v>
      </c>
      <c r="J19" s="13">
        <f t="shared" si="7"/>
        <v>66.996481499999987</v>
      </c>
      <c r="K19" s="13">
        <f t="shared" si="8"/>
        <v>25.4124585</v>
      </c>
      <c r="L19" s="13"/>
      <c r="M19" s="13">
        <f t="shared" si="9"/>
        <v>0.66292612500000003</v>
      </c>
      <c r="N19" s="13"/>
      <c r="O19" s="13">
        <f t="shared" si="10"/>
        <v>1378.88634</v>
      </c>
      <c r="P19" s="14">
        <v>0.72499999999999998</v>
      </c>
      <c r="Q19" s="11">
        <f t="shared" si="11"/>
        <v>999.69259649999992</v>
      </c>
      <c r="R19" s="14">
        <v>0.27500000000000002</v>
      </c>
      <c r="S19" s="13">
        <f t="shared" si="12"/>
        <v>379.19374350000004</v>
      </c>
      <c r="T19" s="11">
        <f t="shared" si="13"/>
        <v>1378.88634</v>
      </c>
    </row>
    <row r="20" spans="1:20" x14ac:dyDescent="0.25">
      <c r="A20" s="10" t="s">
        <v>225</v>
      </c>
      <c r="B20" s="13">
        <v>19.3</v>
      </c>
      <c r="C20" s="13">
        <f t="shared" si="1"/>
        <v>0.48250000000000004</v>
      </c>
      <c r="D20" s="13">
        <f>C20*P20*2080</f>
        <v>795.85480000000007</v>
      </c>
      <c r="E20" s="13">
        <f>C20*R20*2080</f>
        <v>207.74520000000001</v>
      </c>
      <c r="F20" s="13">
        <f t="shared" si="14"/>
        <v>3.1362500000000001E-2</v>
      </c>
      <c r="G20" s="13">
        <f>F20*P20*2080</f>
        <v>51.730562000000006</v>
      </c>
      <c r="H20" s="13">
        <f>F20*R20*2080</f>
        <v>13.503437999999999</v>
      </c>
      <c r="I20" s="13">
        <f>C20*0.0765</f>
        <v>3.691125E-2</v>
      </c>
      <c r="J20" s="13">
        <f>I20*P20*2080</f>
        <v>60.882892200000001</v>
      </c>
      <c r="K20" s="13">
        <f>I20*R20*2080</f>
        <v>15.892507799999999</v>
      </c>
      <c r="L20" s="13"/>
      <c r="M20" s="13">
        <f>C20+F20+I20</f>
        <v>0.55077374999999995</v>
      </c>
      <c r="N20" s="13"/>
      <c r="O20" s="13">
        <f>(C20+F20+I20)*2080</f>
        <v>1145.6093999999998</v>
      </c>
      <c r="P20" s="14">
        <v>0.79300000000000004</v>
      </c>
      <c r="Q20" s="11">
        <f>D20+G20+J20</f>
        <v>908.46825420000005</v>
      </c>
      <c r="R20" s="14">
        <v>0.20699999999999999</v>
      </c>
      <c r="S20" s="13">
        <f>E20+H20+K20</f>
        <v>237.1411458</v>
      </c>
      <c r="T20" s="11">
        <f>Q20+S20</f>
        <v>1145.6094000000001</v>
      </c>
    </row>
    <row r="21" spans="1:20" x14ac:dyDescent="0.25">
      <c r="A21" s="10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0"/>
      <c r="Q21" s="11"/>
      <c r="R21" s="10"/>
      <c r="S21" s="10"/>
      <c r="T21" s="10"/>
    </row>
    <row r="22" spans="1:20" x14ac:dyDescent="0.25">
      <c r="A22" s="10" t="s">
        <v>203</v>
      </c>
      <c r="B22" s="13">
        <v>22.89</v>
      </c>
      <c r="C22" s="13">
        <f>B22*0.025</f>
        <v>0.57225000000000004</v>
      </c>
      <c r="D22" s="13">
        <f>C22*P22*2080</f>
        <v>1190.28</v>
      </c>
      <c r="E22" s="13">
        <f>C22*R22*2080</f>
        <v>0</v>
      </c>
      <c r="F22" s="13">
        <f>C22*0.065</f>
        <v>3.7196250000000007E-2</v>
      </c>
      <c r="G22" s="13">
        <f>F22*P22*2080</f>
        <v>77.368200000000016</v>
      </c>
      <c r="H22" s="13">
        <f>F22*R22*2080</f>
        <v>0</v>
      </c>
      <c r="I22" s="13">
        <f>C22*0.0765</f>
        <v>4.3777125E-2</v>
      </c>
      <c r="J22" s="13">
        <f>I22*P22*2080</f>
        <v>91.056420000000003</v>
      </c>
      <c r="K22" s="13">
        <f>I22*R22*2080</f>
        <v>0</v>
      </c>
      <c r="L22" s="13"/>
      <c r="M22" s="13">
        <f>C22+F22+I22</f>
        <v>0.65322337500000005</v>
      </c>
      <c r="N22" s="13"/>
      <c r="O22" s="13">
        <f>(C22+F22+I22)*2080</f>
        <v>1358.7046200000002</v>
      </c>
      <c r="P22" s="14">
        <v>1</v>
      </c>
      <c r="Q22" s="11">
        <f>D22+G22+J22</f>
        <v>1358.70462</v>
      </c>
      <c r="R22" s="15">
        <v>0</v>
      </c>
      <c r="S22" s="13">
        <f>E22+H22+K22</f>
        <v>0</v>
      </c>
      <c r="T22" s="11">
        <f>Q22+S22</f>
        <v>1358.70462</v>
      </c>
    </row>
    <row r="23" spans="1:20" x14ac:dyDescent="0.25">
      <c r="A23" s="10" t="s">
        <v>204</v>
      </c>
      <c r="B23" s="13">
        <v>17.260000000000002</v>
      </c>
      <c r="C23" s="13">
        <f>B23*0.025</f>
        <v>0.43150000000000005</v>
      </c>
      <c r="D23" s="13">
        <f>C23*P23*2080</f>
        <v>897.5200000000001</v>
      </c>
      <c r="E23" s="13">
        <f>C23*R23*2080</f>
        <v>0</v>
      </c>
      <c r="F23" s="13">
        <f>C23*0.065</f>
        <v>2.8047500000000003E-2</v>
      </c>
      <c r="G23" s="13">
        <f>F23*P23*2080</f>
        <v>58.338800000000006</v>
      </c>
      <c r="H23" s="13">
        <f>F23*R23*2080</f>
        <v>0</v>
      </c>
      <c r="I23" s="13">
        <f>C23*0.0765</f>
        <v>3.3009750000000004E-2</v>
      </c>
      <c r="J23" s="13">
        <f>I23*P23*2080</f>
        <v>68.660280000000014</v>
      </c>
      <c r="K23" s="13">
        <f>I23*R23*2080</f>
        <v>0</v>
      </c>
      <c r="L23" s="13"/>
      <c r="M23" s="13">
        <f>C23+F23+I23</f>
        <v>0.49255725000000006</v>
      </c>
      <c r="N23" s="13"/>
      <c r="O23" s="13">
        <f>(C23+F23+I23)*2080</f>
        <v>1024.51908</v>
      </c>
      <c r="P23" s="14">
        <v>1</v>
      </c>
      <c r="Q23" s="11">
        <f>D23+G23+J23</f>
        <v>1024.51908</v>
      </c>
      <c r="R23" s="15">
        <v>0</v>
      </c>
      <c r="S23" s="13">
        <f>E23+H23+K23</f>
        <v>0</v>
      </c>
      <c r="T23" s="11">
        <f>Q23+S23</f>
        <v>1024.51908</v>
      </c>
    </row>
    <row r="24" spans="1:20" x14ac:dyDescent="0.25">
      <c r="A24" s="10"/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0"/>
      <c r="Q24" s="11"/>
      <c r="R24" s="10"/>
      <c r="S24" s="10"/>
      <c r="T24" s="10"/>
    </row>
    <row r="25" spans="1:20" x14ac:dyDescent="0.25">
      <c r="A25" s="10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0"/>
      <c r="Q25" s="11"/>
      <c r="R25" s="10"/>
      <c r="S25" s="10"/>
      <c r="T25" s="10"/>
    </row>
    <row r="26" spans="1:20" x14ac:dyDescent="0.25">
      <c r="A26" s="10"/>
      <c r="B26" s="13">
        <f t="shared" ref="B26:K26" si="15">SUM(B7:B25)</f>
        <v>353.05</v>
      </c>
      <c r="C26" s="13">
        <f t="shared" si="15"/>
        <v>8.8262500000000017</v>
      </c>
      <c r="D26" s="13">
        <f t="shared" si="15"/>
        <v>12872.667600000002</v>
      </c>
      <c r="E26" s="13">
        <f t="shared" si="15"/>
        <v>5485.9324000000006</v>
      </c>
      <c r="F26" s="13">
        <f t="shared" si="15"/>
        <v>0.81637210000000004</v>
      </c>
      <c r="G26" s="13">
        <f t="shared" si="15"/>
        <v>1265.15971504</v>
      </c>
      <c r="H26" s="13">
        <f t="shared" si="15"/>
        <v>432.89425296000002</v>
      </c>
      <c r="I26" s="13">
        <f t="shared" si="15"/>
        <v>0.67520812500000016</v>
      </c>
      <c r="J26" s="13">
        <f t="shared" si="15"/>
        <v>984.75907140000004</v>
      </c>
      <c r="K26" s="13">
        <f t="shared" si="15"/>
        <v>419.67382859999998</v>
      </c>
      <c r="L26" s="13"/>
      <c r="M26" s="13">
        <f>SUM(M7:M25)</f>
        <v>10.317830225</v>
      </c>
      <c r="N26" s="13"/>
      <c r="O26" s="13">
        <f>SUM(O7:O25)</f>
        <v>21461.086868000006</v>
      </c>
      <c r="P26" s="10"/>
      <c r="Q26" s="11">
        <f>SUM(Q7:Q25)</f>
        <v>15122.58638644</v>
      </c>
      <c r="R26" s="10"/>
      <c r="S26" s="13">
        <f>SUM(S7:S25)</f>
        <v>6338.5004815600005</v>
      </c>
      <c r="T26" s="11">
        <f>S26+Q26</f>
        <v>21461.086867999999</v>
      </c>
    </row>
    <row r="27" spans="1:20" x14ac:dyDescent="0.25">
      <c r="A27" s="10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0"/>
      <c r="Q27" s="11"/>
      <c r="R27" s="10"/>
      <c r="S27" s="10"/>
      <c r="T27" s="10"/>
    </row>
    <row r="28" spans="1:20" x14ac:dyDescent="0.25">
      <c r="A28" s="10" t="s">
        <v>216</v>
      </c>
      <c r="B28" s="13"/>
      <c r="C28" s="13">
        <f>C26/14</f>
        <v>0.63044642857142874</v>
      </c>
      <c r="D28" s="13"/>
      <c r="E28" s="13"/>
      <c r="F28" s="13"/>
      <c r="G28" s="13"/>
      <c r="H28" s="13"/>
      <c r="I28" s="13"/>
      <c r="J28" s="13"/>
      <c r="K28" s="13"/>
      <c r="L28" s="13"/>
      <c r="M28" s="13">
        <f>M26/14</f>
        <v>0.73698787321428572</v>
      </c>
      <c r="N28" s="13"/>
      <c r="O28" s="13"/>
      <c r="P28" s="10"/>
      <c r="Q28" s="11"/>
      <c r="R28" s="10"/>
      <c r="S28" s="10"/>
      <c r="T28" s="10"/>
    </row>
    <row r="29" spans="1:20" x14ac:dyDescent="0.25">
      <c r="A29" s="10" t="s">
        <v>217</v>
      </c>
      <c r="B29" s="13"/>
      <c r="C29" s="16">
        <f>C28*2080</f>
        <v>1311.3285714285719</v>
      </c>
      <c r="D29" s="13"/>
      <c r="E29" s="13"/>
      <c r="F29" s="13"/>
      <c r="G29" s="13"/>
      <c r="H29" s="13"/>
      <c r="I29" s="13"/>
      <c r="J29" s="13"/>
      <c r="K29" s="13"/>
      <c r="L29" s="13"/>
      <c r="M29" s="13">
        <f>M28*2080</f>
        <v>1532.9347762857142</v>
      </c>
      <c r="N29" s="13"/>
      <c r="O29" s="13"/>
      <c r="P29" s="10"/>
      <c r="Q29" s="11"/>
      <c r="R29" s="10"/>
      <c r="S29" s="10"/>
      <c r="T29" s="10"/>
    </row>
    <row r="30" spans="1:20" x14ac:dyDescent="0.25">
      <c r="A30" s="10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0"/>
      <c r="Q30" s="10"/>
      <c r="R30" s="10"/>
      <c r="S30" s="10"/>
      <c r="T30" s="10"/>
    </row>
    <row r="31" spans="1:20" x14ac:dyDescent="0.25">
      <c r="A31" s="9"/>
      <c r="B31" s="13"/>
      <c r="C31" s="13"/>
      <c r="D31" s="13"/>
      <c r="E31" s="13"/>
      <c r="F31" s="13"/>
      <c r="G31" s="13"/>
      <c r="H31" s="13"/>
      <c r="I31" s="13" t="s">
        <v>205</v>
      </c>
      <c r="J31" s="13"/>
      <c r="K31" s="13"/>
      <c r="L31" s="13"/>
      <c r="M31" s="13">
        <f>Q26</f>
        <v>15122.58638644</v>
      </c>
      <c r="N31" s="13"/>
      <c r="O31" s="13"/>
      <c r="P31" s="10"/>
      <c r="Q31" s="10"/>
      <c r="R31" s="10"/>
      <c r="S31" s="10"/>
      <c r="T31" s="10"/>
    </row>
    <row r="32" spans="1:20" x14ac:dyDescent="0.25">
      <c r="A32" s="9"/>
      <c r="B32" s="13"/>
      <c r="C32" s="13"/>
      <c r="D32" s="13"/>
      <c r="E32" s="13"/>
      <c r="F32" s="13"/>
      <c r="G32" s="13"/>
      <c r="H32" s="13"/>
      <c r="I32" s="13" t="s">
        <v>206</v>
      </c>
      <c r="J32" s="13"/>
      <c r="K32" s="13"/>
      <c r="L32" s="13"/>
      <c r="M32" s="17">
        <f>-(C22+C23)*2080</f>
        <v>-2087.8000000000002</v>
      </c>
      <c r="N32" s="13"/>
      <c r="O32" s="13"/>
      <c r="P32" s="10"/>
      <c r="Q32" s="10"/>
      <c r="R32" s="10"/>
      <c r="S32" s="10"/>
      <c r="T32" s="10"/>
    </row>
    <row r="33" spans="1:20" x14ac:dyDescent="0.25">
      <c r="A33" s="9"/>
      <c r="B33" s="13"/>
      <c r="C33" s="13"/>
      <c r="D33" s="13"/>
      <c r="E33" s="13"/>
      <c r="F33" s="13"/>
      <c r="G33" s="13"/>
      <c r="H33" s="13"/>
      <c r="I33" s="26" t="s">
        <v>207</v>
      </c>
      <c r="J33" s="26"/>
      <c r="K33" s="26"/>
      <c r="L33" s="26"/>
      <c r="M33" s="26">
        <f>SUM(M31:M32)</f>
        <v>13034.786386439999</v>
      </c>
      <c r="N33" s="13"/>
      <c r="O33" s="13"/>
      <c r="P33" s="10"/>
      <c r="Q33" s="10"/>
      <c r="R33" s="10"/>
      <c r="S33" s="10"/>
      <c r="T33" s="10"/>
    </row>
    <row r="34" spans="1:20" x14ac:dyDescent="0.25">
      <c r="A34" s="10"/>
      <c r="B34" s="13"/>
      <c r="C34" s="13"/>
      <c r="D34" s="13"/>
      <c r="E34" s="13"/>
      <c r="F34" s="13"/>
      <c r="G34" s="13"/>
      <c r="H34" s="13"/>
      <c r="I34" s="13" t="s">
        <v>208</v>
      </c>
      <c r="J34" s="13"/>
      <c r="K34" s="13"/>
      <c r="L34" s="13"/>
      <c r="M34" s="13">
        <f>S26</f>
        <v>6338.5004815600005</v>
      </c>
      <c r="N34" s="13"/>
      <c r="O34" s="13"/>
      <c r="P34" s="10"/>
      <c r="Q34" s="10"/>
      <c r="R34" s="10"/>
      <c r="S34" s="10"/>
      <c r="T34" s="10"/>
    </row>
    <row r="35" spans="1:20" x14ac:dyDescent="0.25">
      <c r="A35" s="23" t="s">
        <v>239</v>
      </c>
      <c r="B35" s="23"/>
      <c r="C35" s="24">
        <f>71485.96*0.065</f>
        <v>4646.5874000000003</v>
      </c>
      <c r="D35" s="23"/>
    </row>
    <row r="36" spans="1:20" x14ac:dyDescent="0.25">
      <c r="A36" s="23" t="s">
        <v>240</v>
      </c>
      <c r="B36" s="23"/>
      <c r="C36" s="24">
        <f>71485.96*0.1204</f>
        <v>8606.9095840000009</v>
      </c>
      <c r="D36" s="23"/>
    </row>
    <row r="37" spans="1:20" x14ac:dyDescent="0.25">
      <c r="A37" s="23" t="s">
        <v>237</v>
      </c>
      <c r="B37" s="23"/>
      <c r="C37" s="24">
        <f>C36-C35</f>
        <v>3960.3221840000006</v>
      </c>
      <c r="D37" s="23"/>
    </row>
    <row r="38" spans="1:20" x14ac:dyDescent="0.25">
      <c r="A38" s="23"/>
      <c r="B38" s="23"/>
      <c r="C38" s="23"/>
      <c r="D38" s="23"/>
    </row>
    <row r="39" spans="1:20" x14ac:dyDescent="0.25">
      <c r="A39" s="23" t="s">
        <v>236</v>
      </c>
      <c r="B39" s="23"/>
      <c r="C39" s="24">
        <f>C37*0.68</f>
        <v>2693.0190851200005</v>
      </c>
      <c r="D39" s="25">
        <v>0.68</v>
      </c>
    </row>
    <row r="40" spans="1:20" x14ac:dyDescent="0.25">
      <c r="A40" s="23" t="s">
        <v>231</v>
      </c>
      <c r="B40" s="23"/>
      <c r="C40" s="24">
        <f>C37*0.32</f>
        <v>1267.3030988800001</v>
      </c>
      <c r="D40" s="25">
        <v>0.32</v>
      </c>
    </row>
    <row r="41" spans="1:20" x14ac:dyDescent="0.25">
      <c r="A41" s="23"/>
      <c r="B41" s="23"/>
      <c r="C41" s="23"/>
      <c r="D41" s="23"/>
    </row>
    <row r="42" spans="1:20" x14ac:dyDescent="0.25">
      <c r="A42" s="23" t="s">
        <v>232</v>
      </c>
      <c r="B42" s="23"/>
      <c r="C42" s="24">
        <f>C37*0.53</f>
        <v>2098.9707575200005</v>
      </c>
      <c r="D42" s="25">
        <v>0.53</v>
      </c>
    </row>
    <row r="43" spans="1:20" x14ac:dyDescent="0.25">
      <c r="A43" s="23" t="s">
        <v>233</v>
      </c>
      <c r="B43" s="23"/>
      <c r="C43" s="24">
        <f>C37*0.47</f>
        <v>1861.3514264800001</v>
      </c>
      <c r="D43" s="25">
        <v>0.47</v>
      </c>
    </row>
    <row r="44" spans="1:20" x14ac:dyDescent="0.25">
      <c r="A44" s="23"/>
      <c r="B44" s="23"/>
      <c r="C44" s="23"/>
      <c r="D44" s="23"/>
    </row>
    <row r="45" spans="1:20" x14ac:dyDescent="0.25">
      <c r="A45" s="23" t="s">
        <v>234</v>
      </c>
      <c r="B45" s="23"/>
      <c r="C45" s="24">
        <f>C39+C42</f>
        <v>4791.9898426400014</v>
      </c>
      <c r="D45" s="23"/>
    </row>
    <row r="46" spans="1:20" x14ac:dyDescent="0.25">
      <c r="A46" s="23" t="s">
        <v>235</v>
      </c>
      <c r="B46" s="23"/>
      <c r="C46" s="24">
        <f>C40+C43</f>
        <v>3128.6545253600002</v>
      </c>
      <c r="D46" s="23"/>
    </row>
  </sheetData>
  <mergeCells count="1">
    <mergeCell ref="A1:T1"/>
  </mergeCells>
  <pageMargins left="0.7" right="0.7" top="0.75" bottom="0.75" header="0.3" footer="0.3"/>
  <pageSetup scale="6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8">
    <pageSetUpPr fitToPage="1"/>
  </sheetPr>
  <dimension ref="A1:T44"/>
  <sheetViews>
    <sheetView workbookViewId="0">
      <selection activeCell="F20" sqref="F20"/>
    </sheetView>
  </sheetViews>
  <sheetFormatPr defaultRowHeight="15" x14ac:dyDescent="0.25"/>
  <cols>
    <col min="1" max="1" width="15.85546875" customWidth="1"/>
    <col min="3" max="3" width="10.5703125" bestFit="1" customWidth="1"/>
    <col min="12" max="12" width="4.140625" customWidth="1"/>
    <col min="13" max="13" width="10" bestFit="1" customWidth="1"/>
    <col min="14" max="14" width="3.85546875" customWidth="1"/>
    <col min="17" max="17" width="11.140625" customWidth="1"/>
    <col min="20" max="20" width="13.7109375" customWidth="1"/>
  </cols>
  <sheetData>
    <row r="1" spans="1:20" ht="15.75" x14ac:dyDescent="0.25">
      <c r="A1" s="32" t="s">
        <v>220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x14ac:dyDescent="0.2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  <c r="R3" s="10"/>
      <c r="S3" s="10"/>
      <c r="T3" s="10"/>
    </row>
    <row r="4" spans="1:20" x14ac:dyDescent="0.25">
      <c r="A4" s="10"/>
      <c r="B4" s="18" t="s">
        <v>180</v>
      </c>
      <c r="C4" s="19" t="s">
        <v>6</v>
      </c>
      <c r="D4" s="18" t="s">
        <v>181</v>
      </c>
      <c r="E4" s="18" t="s">
        <v>182</v>
      </c>
      <c r="F4" s="18" t="s">
        <v>183</v>
      </c>
      <c r="G4" s="18" t="s">
        <v>181</v>
      </c>
      <c r="H4" s="18" t="s">
        <v>182</v>
      </c>
      <c r="I4" s="18" t="s">
        <v>184</v>
      </c>
      <c r="J4" s="18" t="s">
        <v>181</v>
      </c>
      <c r="K4" s="18" t="s">
        <v>182</v>
      </c>
      <c r="L4" s="9"/>
      <c r="M4" s="9" t="s">
        <v>185</v>
      </c>
      <c r="N4" s="9"/>
      <c r="O4" s="18" t="s">
        <v>186</v>
      </c>
      <c r="P4" s="18" t="s">
        <v>187</v>
      </c>
      <c r="Q4" s="20" t="s">
        <v>188</v>
      </c>
      <c r="R4" s="18" t="s">
        <v>187</v>
      </c>
      <c r="S4" s="18" t="s">
        <v>188</v>
      </c>
      <c r="T4" s="18" t="s">
        <v>188</v>
      </c>
    </row>
    <row r="5" spans="1:20" x14ac:dyDescent="0.25">
      <c r="A5" s="10"/>
      <c r="B5" s="18" t="s">
        <v>189</v>
      </c>
      <c r="C5" s="18" t="s">
        <v>178</v>
      </c>
      <c r="D5" s="18" t="s">
        <v>190</v>
      </c>
      <c r="E5" s="18" t="s">
        <v>190</v>
      </c>
      <c r="F5" s="18" t="s">
        <v>191</v>
      </c>
      <c r="G5" s="18" t="s">
        <v>190</v>
      </c>
      <c r="H5" s="18" t="s">
        <v>190</v>
      </c>
      <c r="I5" s="18" t="s">
        <v>192</v>
      </c>
      <c r="J5" s="18" t="s">
        <v>190</v>
      </c>
      <c r="K5" s="18" t="s">
        <v>190</v>
      </c>
      <c r="L5" s="9"/>
      <c r="M5" s="9" t="s">
        <v>218</v>
      </c>
      <c r="N5" s="9"/>
      <c r="O5" s="18" t="s">
        <v>193</v>
      </c>
      <c r="P5" s="18" t="s">
        <v>181</v>
      </c>
      <c r="Q5" s="20" t="s">
        <v>181</v>
      </c>
      <c r="R5" s="18" t="s">
        <v>177</v>
      </c>
      <c r="S5" s="18" t="s">
        <v>177</v>
      </c>
      <c r="T5" s="18" t="s">
        <v>179</v>
      </c>
    </row>
    <row r="6" spans="1:20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1"/>
      <c r="R6" s="10"/>
      <c r="S6" s="10"/>
      <c r="T6" s="10"/>
    </row>
    <row r="7" spans="1:20" x14ac:dyDescent="0.25">
      <c r="A7" s="10" t="s">
        <v>209</v>
      </c>
      <c r="B7" s="13">
        <v>33.53</v>
      </c>
      <c r="C7" s="13">
        <f>B7*0.02</f>
        <v>0.67060000000000008</v>
      </c>
      <c r="D7" s="13">
        <f>C7*P7*2080</f>
        <v>739.26944000000015</v>
      </c>
      <c r="E7" s="13">
        <f>C7*R7*2080</f>
        <v>655.57856000000004</v>
      </c>
      <c r="F7" s="13">
        <f>C7*0.1204</f>
        <v>8.0740240000000005E-2</v>
      </c>
      <c r="G7" s="13">
        <f>F7*P7*2080</f>
        <v>89.008040576000013</v>
      </c>
      <c r="H7" s="13">
        <f>F7*R7*2080</f>
        <v>78.931658623999994</v>
      </c>
      <c r="I7" s="13">
        <f>C7*0.0765</f>
        <v>5.1300900000000003E-2</v>
      </c>
      <c r="J7" s="13">
        <f>I7*P7*2080</f>
        <v>56.55411216000001</v>
      </c>
      <c r="K7" s="13">
        <f>I7*R7*2080</f>
        <v>50.151759839999997</v>
      </c>
      <c r="L7" s="13"/>
      <c r="M7" s="13">
        <f>C7+F7+I7</f>
        <v>0.80264114000000009</v>
      </c>
      <c r="N7" s="13"/>
      <c r="O7" s="13">
        <f>(C7+F7+I7)*2080</f>
        <v>1669.4935712000001</v>
      </c>
      <c r="P7" s="14">
        <v>0.53</v>
      </c>
      <c r="Q7" s="11">
        <f>D7+G7+J7</f>
        <v>884.83159273600018</v>
      </c>
      <c r="R7" s="14">
        <v>0.47</v>
      </c>
      <c r="S7" s="13">
        <f>E7+H7+K7</f>
        <v>784.66197846399996</v>
      </c>
      <c r="T7" s="11">
        <f>Q7+S7</f>
        <v>1669.4935712000001</v>
      </c>
    </row>
    <row r="8" spans="1:20" x14ac:dyDescent="0.25">
      <c r="A8" s="10" t="s">
        <v>210</v>
      </c>
      <c r="B8" s="13">
        <v>19.7</v>
      </c>
      <c r="C8" s="13">
        <f>B8*0.02</f>
        <v>0.39400000000000002</v>
      </c>
      <c r="D8" s="13">
        <f>C8*P8*2080</f>
        <v>122.928</v>
      </c>
      <c r="E8" s="13">
        <f>C8*R8*2080</f>
        <v>696.5920000000001</v>
      </c>
      <c r="F8" s="13">
        <f>C8*0.065</f>
        <v>2.5610000000000001E-2</v>
      </c>
      <c r="G8" s="13">
        <f>F8*P8*2080</f>
        <v>7.9903199999999996</v>
      </c>
      <c r="H8" s="13">
        <f>F8*R8*2080</f>
        <v>45.278480000000002</v>
      </c>
      <c r="I8" s="13">
        <f>C8*0.0765</f>
        <v>3.0141000000000001E-2</v>
      </c>
      <c r="J8" s="13">
        <f>I8*P8*2080</f>
        <v>9.4039919999999988</v>
      </c>
      <c r="K8" s="13">
        <f>I8*R8*2080</f>
        <v>53.289287999999999</v>
      </c>
      <c r="L8" s="13"/>
      <c r="M8" s="13">
        <f>C8+F8+I8</f>
        <v>0.44975100000000001</v>
      </c>
      <c r="N8" s="13"/>
      <c r="O8" s="13">
        <f>(C8+F8+I8)*2080</f>
        <v>935.48208</v>
      </c>
      <c r="P8" s="14">
        <v>0.15</v>
      </c>
      <c r="Q8" s="11">
        <f>D8+G8+J8</f>
        <v>140.32231199999998</v>
      </c>
      <c r="R8" s="14">
        <v>0.85</v>
      </c>
      <c r="S8" s="13">
        <f>E8+H8+K8</f>
        <v>795.15976799999999</v>
      </c>
      <c r="T8" s="11">
        <f>Q8+S8</f>
        <v>935.48208</v>
      </c>
    </row>
    <row r="9" spans="1:20" x14ac:dyDescent="0.25">
      <c r="A9" s="10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0"/>
      <c r="Q9" s="11"/>
      <c r="R9" s="10"/>
      <c r="S9" s="10"/>
      <c r="T9" s="10"/>
    </row>
    <row r="10" spans="1:20" x14ac:dyDescent="0.25">
      <c r="A10" s="10" t="s">
        <v>196</v>
      </c>
      <c r="B10" s="13">
        <v>33.53</v>
      </c>
      <c r="C10" s="13">
        <f>B10*0.02</f>
        <v>0.67060000000000008</v>
      </c>
      <c r="D10" s="13">
        <f>C10*P10*2080</f>
        <v>1394.8480000000002</v>
      </c>
      <c r="E10" s="13">
        <f>C10*R10*2080</f>
        <v>0</v>
      </c>
      <c r="F10" s="13">
        <f>C10*0.1204</f>
        <v>8.0740240000000005E-2</v>
      </c>
      <c r="G10" s="13">
        <f>F10*P10*2080</f>
        <v>167.93969920000001</v>
      </c>
      <c r="H10" s="13">
        <f>F10*R10*2080</f>
        <v>0</v>
      </c>
      <c r="I10" s="13">
        <f>C10*0.0765</f>
        <v>5.1300900000000003E-2</v>
      </c>
      <c r="J10" s="13">
        <f>I10*P10*2080</f>
        <v>106.70587200000001</v>
      </c>
      <c r="K10" s="13">
        <f>I10*R10*2080</f>
        <v>0</v>
      </c>
      <c r="L10" s="13"/>
      <c r="M10" s="13">
        <f>C10+F10+I10</f>
        <v>0.80264114000000009</v>
      </c>
      <c r="N10" s="13"/>
      <c r="O10" s="13">
        <f>(C10+F10+I10)*2080</f>
        <v>1669.4935712000001</v>
      </c>
      <c r="P10" s="14">
        <v>1</v>
      </c>
      <c r="Q10" s="11">
        <f>D10+G10+J10</f>
        <v>1669.4935712000001</v>
      </c>
      <c r="R10" s="15">
        <v>0</v>
      </c>
      <c r="S10" s="13">
        <f>E10+H10+K10</f>
        <v>0</v>
      </c>
      <c r="T10" s="11">
        <f>Q10+S10</f>
        <v>1669.4935712000001</v>
      </c>
    </row>
    <row r="11" spans="1:20" x14ac:dyDescent="0.25">
      <c r="A11" s="10" t="s">
        <v>197</v>
      </c>
      <c r="B11" s="13">
        <v>27.93</v>
      </c>
      <c r="C11" s="13">
        <f>B11*0.02</f>
        <v>0.55859999999999999</v>
      </c>
      <c r="D11" s="13">
        <f>C11*P11*2080</f>
        <v>1161.8879999999999</v>
      </c>
      <c r="E11" s="13">
        <f>C11*R11*2080</f>
        <v>0</v>
      </c>
      <c r="F11" s="13">
        <f t="shared" ref="F11:F13" si="0">C11*0.1204</f>
        <v>6.725544E-2</v>
      </c>
      <c r="G11" s="13">
        <f>F11*P11*2080</f>
        <v>139.89131520000001</v>
      </c>
      <c r="H11" s="13">
        <f>F11*R11*2080</f>
        <v>0</v>
      </c>
      <c r="I11" s="13">
        <f>C11*0.0765</f>
        <v>4.2732899999999997E-2</v>
      </c>
      <c r="J11" s="13">
        <f>I11*P11*2080</f>
        <v>88.88443199999999</v>
      </c>
      <c r="K11" s="13">
        <f>I11*R11*2080</f>
        <v>0</v>
      </c>
      <c r="L11" s="13"/>
      <c r="M11" s="13">
        <f>C11+F11+I11</f>
        <v>0.66858834</v>
      </c>
      <c r="N11" s="13"/>
      <c r="O11" s="13">
        <f>(C11+F11+I11)*2080</f>
        <v>1390.6637472</v>
      </c>
      <c r="P11" s="14">
        <v>1</v>
      </c>
      <c r="Q11" s="11">
        <f>D11+G11+J11</f>
        <v>1390.6637472</v>
      </c>
      <c r="R11" s="15">
        <v>0</v>
      </c>
      <c r="S11" s="13">
        <f>E11+H11+K11</f>
        <v>0</v>
      </c>
      <c r="T11" s="11">
        <f>Q11+S11</f>
        <v>1390.6637472</v>
      </c>
    </row>
    <row r="12" spans="1:20" x14ac:dyDescent="0.25">
      <c r="A12" s="10" t="s">
        <v>198</v>
      </c>
      <c r="B12" s="13">
        <v>23.69</v>
      </c>
      <c r="C12" s="13">
        <f t="shared" ref="C12:C13" si="1">B12*0.02</f>
        <v>0.47380000000000005</v>
      </c>
      <c r="D12" s="13">
        <f>C12*P12*2080</f>
        <v>985.50400000000013</v>
      </c>
      <c r="E12" s="13">
        <f>C12*R12*2080</f>
        <v>0</v>
      </c>
      <c r="F12" s="13">
        <f t="shared" si="0"/>
        <v>5.7045520000000002E-2</v>
      </c>
      <c r="G12" s="13">
        <f>F12*P12*2080</f>
        <v>118.6546816</v>
      </c>
      <c r="H12" s="13">
        <f>F12*R12*2080</f>
        <v>0</v>
      </c>
      <c r="I12" s="13">
        <f>C12*0.0765</f>
        <v>3.6245700000000006E-2</v>
      </c>
      <c r="J12" s="13">
        <f>I12*P12*2080</f>
        <v>75.391056000000006</v>
      </c>
      <c r="K12" s="13">
        <f>I12*R12*2080</f>
        <v>0</v>
      </c>
      <c r="L12" s="13"/>
      <c r="M12" s="13">
        <f>C12+F12+I12</f>
        <v>0.56709122000000012</v>
      </c>
      <c r="N12" s="13"/>
      <c r="O12" s="13">
        <f>(C12+F12+I12)*2080</f>
        <v>1179.5497376000003</v>
      </c>
      <c r="P12" s="14">
        <v>1</v>
      </c>
      <c r="Q12" s="11">
        <f>D12+G12+J12</f>
        <v>1179.5497376000001</v>
      </c>
      <c r="R12" s="15">
        <v>0</v>
      </c>
      <c r="S12" s="13">
        <f>E12+H12+K12</f>
        <v>0</v>
      </c>
      <c r="T12" s="11">
        <f>Q12+S12</f>
        <v>1179.5497376000001</v>
      </c>
    </row>
    <row r="13" spans="1:20" x14ac:dyDescent="0.25">
      <c r="A13" s="10" t="s">
        <v>228</v>
      </c>
      <c r="B13" s="13">
        <v>23</v>
      </c>
      <c r="C13" s="13">
        <f t="shared" si="1"/>
        <v>0.46</v>
      </c>
      <c r="D13" s="13">
        <f>C13*P13*2080</f>
        <v>956.80000000000007</v>
      </c>
      <c r="E13" s="13">
        <f>C13*R13*2080</f>
        <v>0</v>
      </c>
      <c r="F13" s="13">
        <f t="shared" si="0"/>
        <v>5.5384000000000003E-2</v>
      </c>
      <c r="G13" s="13">
        <f>F13*P13*2080</f>
        <v>115.19872000000001</v>
      </c>
      <c r="H13" s="13">
        <f>F13*R13*2080</f>
        <v>0</v>
      </c>
      <c r="I13" s="13">
        <f>C13*0.0765</f>
        <v>3.5189999999999999E-2</v>
      </c>
      <c r="J13" s="13">
        <f>I13*P13*2080</f>
        <v>73.1952</v>
      </c>
      <c r="K13" s="13">
        <f>I13*R13*2080</f>
        <v>0</v>
      </c>
      <c r="L13" s="13"/>
      <c r="M13" s="13">
        <f>C13+F13+I13</f>
        <v>0.55057400000000012</v>
      </c>
      <c r="N13" s="13"/>
      <c r="O13" s="13">
        <f>(C13+F13+I13)*2080</f>
        <v>1145.1939200000002</v>
      </c>
      <c r="P13" s="14">
        <v>1</v>
      </c>
      <c r="Q13" s="11">
        <f>D13+G13+J13</f>
        <v>1145.1939200000002</v>
      </c>
      <c r="R13" s="15">
        <v>0</v>
      </c>
      <c r="S13" s="13">
        <f>E13+H13+K13</f>
        <v>0</v>
      </c>
      <c r="T13" s="11">
        <f>Q13+S13</f>
        <v>1145.1939200000002</v>
      </c>
    </row>
    <row r="14" spans="1:20" x14ac:dyDescent="0.25">
      <c r="A14" s="10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0"/>
      <c r="Q14" s="11"/>
      <c r="R14" s="10"/>
      <c r="S14" s="10"/>
      <c r="T14" s="10"/>
    </row>
    <row r="15" spans="1:20" x14ac:dyDescent="0.25">
      <c r="A15" s="10" t="s">
        <v>199</v>
      </c>
      <c r="B15" s="13">
        <v>33.53</v>
      </c>
      <c r="C15" s="13">
        <f t="shared" ref="C15:C20" si="2">B15*0.02</f>
        <v>0.67060000000000008</v>
      </c>
      <c r="D15" s="13">
        <f t="shared" ref="D15:D19" si="3">C15*P15*2080</f>
        <v>948.49664000000018</v>
      </c>
      <c r="E15" s="13">
        <f t="shared" ref="E15:E19" si="4">C15*R15*2080</f>
        <v>446.35136000000006</v>
      </c>
      <c r="F15" s="13">
        <f>C15*0.1204</f>
        <v>8.0740240000000005E-2</v>
      </c>
      <c r="G15" s="12">
        <f t="shared" ref="G15:G19" si="5">F15*P15*2080</f>
        <v>114.19899545600002</v>
      </c>
      <c r="H15" s="13">
        <f t="shared" ref="H15:H19" si="6">F15*R15*2080</f>
        <v>53.740703744000001</v>
      </c>
      <c r="I15" s="13">
        <f t="shared" ref="I15:I19" si="7">C15*0.0765</f>
        <v>5.1300900000000003E-2</v>
      </c>
      <c r="J15" s="12">
        <f t="shared" ref="J15:J19" si="8">I15*P15*2080</f>
        <v>72.559992960000002</v>
      </c>
      <c r="K15" s="13">
        <f t="shared" ref="K15:K19" si="9">I15*R15*2080</f>
        <v>34.145879040000004</v>
      </c>
      <c r="L15" s="13"/>
      <c r="M15" s="13">
        <f t="shared" ref="M15:M19" si="10">C15+F15+I15</f>
        <v>0.80264114000000009</v>
      </c>
      <c r="N15" s="13"/>
      <c r="O15" s="13">
        <f t="shared" ref="O15:O19" si="11">(C15+F15+I15)*2080</f>
        <v>1669.4935712000001</v>
      </c>
      <c r="P15" s="14">
        <v>0.68</v>
      </c>
      <c r="Q15" s="11">
        <f t="shared" ref="Q15:Q19" si="12">D15+G15+J15</f>
        <v>1135.2556284160003</v>
      </c>
      <c r="R15" s="14">
        <v>0.32</v>
      </c>
      <c r="S15" s="13">
        <f t="shared" ref="S15:S19" si="13">E15+H15+K15</f>
        <v>534.23794278399998</v>
      </c>
      <c r="T15" s="11">
        <f t="shared" ref="T15:T19" si="14">Q15+S15</f>
        <v>1669.4935712000001</v>
      </c>
    </row>
    <row r="16" spans="1:20" x14ac:dyDescent="0.25">
      <c r="A16" s="10" t="s">
        <v>224</v>
      </c>
      <c r="B16" s="13">
        <v>37.08</v>
      </c>
      <c r="C16" s="13">
        <f t="shared" si="2"/>
        <v>0.74159999999999993</v>
      </c>
      <c r="D16" s="13">
        <f t="shared" si="3"/>
        <v>154.25279999999998</v>
      </c>
      <c r="E16" s="13">
        <f t="shared" si="4"/>
        <v>1388.2751999999998</v>
      </c>
      <c r="F16" s="13">
        <f t="shared" ref="F16:F20" si="15">C16*0.065</f>
        <v>4.8203999999999997E-2</v>
      </c>
      <c r="G16" s="13">
        <f t="shared" si="5"/>
        <v>10.026432</v>
      </c>
      <c r="H16" s="13">
        <f t="shared" si="6"/>
        <v>90.237887999999998</v>
      </c>
      <c r="I16" s="13">
        <f t="shared" si="7"/>
        <v>5.6732399999999995E-2</v>
      </c>
      <c r="J16" s="13">
        <f t="shared" si="8"/>
        <v>11.8003392</v>
      </c>
      <c r="K16" s="13">
        <f t="shared" si="9"/>
        <v>106.20305279999999</v>
      </c>
      <c r="L16" s="13"/>
      <c r="M16" s="13">
        <f t="shared" si="10"/>
        <v>0.84653639999999997</v>
      </c>
      <c r="N16" s="13"/>
      <c r="O16" s="13">
        <f t="shared" si="11"/>
        <v>1760.7957119999999</v>
      </c>
      <c r="P16" s="14">
        <v>0.1</v>
      </c>
      <c r="Q16" s="11">
        <f t="shared" si="12"/>
        <v>176.07957119999998</v>
      </c>
      <c r="R16" s="14">
        <v>0.9</v>
      </c>
      <c r="S16" s="13">
        <f t="shared" si="13"/>
        <v>1584.7161407999997</v>
      </c>
      <c r="T16" s="11">
        <f t="shared" si="14"/>
        <v>1760.7957119999996</v>
      </c>
    </row>
    <row r="17" spans="1:20" x14ac:dyDescent="0.25">
      <c r="A17" s="10" t="s">
        <v>200</v>
      </c>
      <c r="B17" s="13">
        <v>21.43</v>
      </c>
      <c r="C17" s="13">
        <f t="shared" si="2"/>
        <v>0.42859999999999998</v>
      </c>
      <c r="D17" s="13">
        <f t="shared" si="3"/>
        <v>267.44639999999998</v>
      </c>
      <c r="E17" s="13">
        <f t="shared" si="4"/>
        <v>624.0415999999999</v>
      </c>
      <c r="F17" s="13">
        <f t="shared" si="15"/>
        <v>2.7858999999999998E-2</v>
      </c>
      <c r="G17" s="13">
        <f t="shared" si="5"/>
        <v>17.384015999999999</v>
      </c>
      <c r="H17" s="13">
        <f t="shared" si="6"/>
        <v>40.562703999999997</v>
      </c>
      <c r="I17" s="13">
        <f t="shared" si="7"/>
        <v>3.2787899999999995E-2</v>
      </c>
      <c r="J17" s="13">
        <f t="shared" si="8"/>
        <v>20.459649599999999</v>
      </c>
      <c r="K17" s="13">
        <f t="shared" si="9"/>
        <v>47.73918239999999</v>
      </c>
      <c r="L17" s="13"/>
      <c r="M17" s="13">
        <f t="shared" si="10"/>
        <v>0.48924689999999998</v>
      </c>
      <c r="N17" s="13"/>
      <c r="O17" s="13">
        <f t="shared" si="11"/>
        <v>1017.633552</v>
      </c>
      <c r="P17" s="14">
        <v>0.3</v>
      </c>
      <c r="Q17" s="11">
        <f t="shared" si="12"/>
        <v>305.29006559999993</v>
      </c>
      <c r="R17" s="14">
        <v>0.7</v>
      </c>
      <c r="S17" s="13">
        <f t="shared" si="13"/>
        <v>712.34348639999996</v>
      </c>
      <c r="T17" s="11">
        <f t="shared" si="14"/>
        <v>1017.6335519999999</v>
      </c>
    </row>
    <row r="18" spans="1:20" x14ac:dyDescent="0.25">
      <c r="A18" s="10" t="s">
        <v>201</v>
      </c>
      <c r="B18" s="13">
        <v>16.95</v>
      </c>
      <c r="C18" s="13">
        <f t="shared" si="2"/>
        <v>0.33899999999999997</v>
      </c>
      <c r="D18" s="13">
        <f t="shared" si="3"/>
        <v>559.16016000000002</v>
      </c>
      <c r="E18" s="13">
        <f t="shared" si="4"/>
        <v>145.95983999999996</v>
      </c>
      <c r="F18" s="13">
        <f t="shared" si="15"/>
        <v>2.2034999999999999E-2</v>
      </c>
      <c r="G18" s="13">
        <f t="shared" si="5"/>
        <v>36.345410399999999</v>
      </c>
      <c r="H18" s="13">
        <f t="shared" si="6"/>
        <v>9.4873895999999984</v>
      </c>
      <c r="I18" s="13">
        <f t="shared" si="7"/>
        <v>2.5933499999999998E-2</v>
      </c>
      <c r="J18" s="13">
        <f t="shared" si="8"/>
        <v>42.775752239999996</v>
      </c>
      <c r="K18" s="13">
        <f t="shared" si="9"/>
        <v>11.165927759999999</v>
      </c>
      <c r="L18" s="13"/>
      <c r="M18" s="13">
        <f t="shared" si="10"/>
        <v>0.38696849999999999</v>
      </c>
      <c r="N18" s="13"/>
      <c r="O18" s="13">
        <f t="shared" si="11"/>
        <v>804.89447999999993</v>
      </c>
      <c r="P18" s="14">
        <v>0.79300000000000004</v>
      </c>
      <c r="Q18" s="11">
        <f t="shared" si="12"/>
        <v>638.28132263999998</v>
      </c>
      <c r="R18" s="14">
        <v>0.20699999999999999</v>
      </c>
      <c r="S18" s="13">
        <f t="shared" si="13"/>
        <v>166.61315735999995</v>
      </c>
      <c r="T18" s="11">
        <f t="shared" si="14"/>
        <v>804.89447999999993</v>
      </c>
    </row>
    <row r="19" spans="1:20" x14ac:dyDescent="0.25">
      <c r="A19" s="10" t="s">
        <v>202</v>
      </c>
      <c r="B19" s="13">
        <v>23.23</v>
      </c>
      <c r="C19" s="13">
        <f t="shared" si="2"/>
        <v>0.46460000000000001</v>
      </c>
      <c r="D19" s="13">
        <f t="shared" si="3"/>
        <v>700.61680000000001</v>
      </c>
      <c r="E19" s="13">
        <f t="shared" si="4"/>
        <v>265.75120000000004</v>
      </c>
      <c r="F19" s="13">
        <f t="shared" si="15"/>
        <v>3.0199E-2</v>
      </c>
      <c r="G19" s="13">
        <f t="shared" si="5"/>
        <v>45.540091999999994</v>
      </c>
      <c r="H19" s="13">
        <f t="shared" si="6"/>
        <v>17.273828000000002</v>
      </c>
      <c r="I19" s="13">
        <f t="shared" si="7"/>
        <v>3.5541900000000001E-2</v>
      </c>
      <c r="J19" s="13">
        <f t="shared" si="8"/>
        <v>53.597185200000006</v>
      </c>
      <c r="K19" s="13">
        <f t="shared" si="9"/>
        <v>20.329966800000005</v>
      </c>
      <c r="L19" s="13"/>
      <c r="M19" s="13">
        <f t="shared" si="10"/>
        <v>0.5303409</v>
      </c>
      <c r="N19" s="13"/>
      <c r="O19" s="13">
        <f t="shared" si="11"/>
        <v>1103.109072</v>
      </c>
      <c r="P19" s="14">
        <v>0.72499999999999998</v>
      </c>
      <c r="Q19" s="11">
        <f t="shared" si="12"/>
        <v>799.75407719999998</v>
      </c>
      <c r="R19" s="14">
        <v>0.27500000000000002</v>
      </c>
      <c r="S19" s="13">
        <f t="shared" si="13"/>
        <v>303.35499480000004</v>
      </c>
      <c r="T19" s="11">
        <f t="shared" si="14"/>
        <v>1103.109072</v>
      </c>
    </row>
    <row r="20" spans="1:20" x14ac:dyDescent="0.25">
      <c r="A20" s="10" t="s">
        <v>225</v>
      </c>
      <c r="B20" s="13">
        <v>19.3</v>
      </c>
      <c r="C20" s="13">
        <f t="shared" si="2"/>
        <v>0.38600000000000001</v>
      </c>
      <c r="D20" s="13">
        <f>C20*P20*2080</f>
        <v>636.68384000000003</v>
      </c>
      <c r="E20" s="13">
        <f>C20*R20*2080</f>
        <v>166.19615999999999</v>
      </c>
      <c r="F20" s="13">
        <f t="shared" si="15"/>
        <v>2.5090000000000001E-2</v>
      </c>
      <c r="G20" s="13">
        <f>F20*P20*2080</f>
        <v>41.384449600000011</v>
      </c>
      <c r="H20" s="13">
        <f>F20*R20*2080</f>
        <v>10.802750400000001</v>
      </c>
      <c r="I20" s="13">
        <f>C20*0.0765</f>
        <v>2.9529E-2</v>
      </c>
      <c r="J20" s="13">
        <f>I20*P20*2080</f>
        <v>48.70631376</v>
      </c>
      <c r="K20" s="13">
        <f>I20*R20*2080</f>
        <v>12.71400624</v>
      </c>
      <c r="L20" s="13"/>
      <c r="M20" s="13">
        <f>C20+F20+I20</f>
        <v>0.44061899999999998</v>
      </c>
      <c r="N20" s="13"/>
      <c r="O20" s="13">
        <f>(C20+F20+I20)*2080</f>
        <v>916.48752000000002</v>
      </c>
      <c r="P20" s="14">
        <v>0.79300000000000004</v>
      </c>
      <c r="Q20" s="11">
        <f>D20+G20+J20</f>
        <v>726.77460336000013</v>
      </c>
      <c r="R20" s="14">
        <v>0.20699999999999999</v>
      </c>
      <c r="S20" s="13">
        <f>E20+H20+K20</f>
        <v>189.71291664</v>
      </c>
      <c r="T20" s="11">
        <f>Q20+S20</f>
        <v>916.48752000000013</v>
      </c>
    </row>
    <row r="21" spans="1:20" x14ac:dyDescent="0.25">
      <c r="A21" s="10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0"/>
      <c r="Q21" s="11"/>
      <c r="R21" s="10"/>
      <c r="S21" s="10"/>
      <c r="T21" s="10"/>
    </row>
    <row r="22" spans="1:20" x14ac:dyDescent="0.25">
      <c r="A22" s="10" t="s">
        <v>203</v>
      </c>
      <c r="B22" s="13">
        <v>22.89</v>
      </c>
      <c r="C22" s="13">
        <f>B22*0.035</f>
        <v>0.80115000000000014</v>
      </c>
      <c r="D22" s="13">
        <f>C22*P22*2080</f>
        <v>1666.3920000000003</v>
      </c>
      <c r="E22" s="13">
        <f>C22*R22*2080</f>
        <v>0</v>
      </c>
      <c r="F22" s="13">
        <f>C22*0.065</f>
        <v>5.207475000000001E-2</v>
      </c>
      <c r="G22" s="13">
        <f>F22*P22*2080</f>
        <v>108.31548000000002</v>
      </c>
      <c r="H22" s="13">
        <f>F22*R22*2080</f>
        <v>0</v>
      </c>
      <c r="I22" s="13">
        <f>C22*0.0765</f>
        <v>6.1287975000000008E-2</v>
      </c>
      <c r="J22" s="13">
        <f>I22*P22*2080</f>
        <v>127.47898800000002</v>
      </c>
      <c r="K22" s="13">
        <f>I22*R22*2080</f>
        <v>0</v>
      </c>
      <c r="L22" s="13"/>
      <c r="M22" s="13">
        <f>C22+F22+I22</f>
        <v>0.91451272500000025</v>
      </c>
      <c r="N22" s="13"/>
      <c r="O22" s="13">
        <f>(C22+F22+I22)*2080</f>
        <v>1902.1864680000006</v>
      </c>
      <c r="P22" s="14">
        <v>1</v>
      </c>
      <c r="Q22" s="11">
        <f>D22+G22+J22</f>
        <v>1902.1864680000003</v>
      </c>
      <c r="R22" s="15">
        <v>0</v>
      </c>
      <c r="S22" s="13">
        <f>E22+H22+K22</f>
        <v>0</v>
      </c>
      <c r="T22" s="11">
        <f>Q22+S22</f>
        <v>1902.1864680000003</v>
      </c>
    </row>
    <row r="23" spans="1:20" x14ac:dyDescent="0.25">
      <c r="A23" s="10" t="s">
        <v>204</v>
      </c>
      <c r="B23" s="13">
        <v>17.260000000000002</v>
      </c>
      <c r="C23" s="13">
        <f>B23*0.035</f>
        <v>0.60410000000000008</v>
      </c>
      <c r="D23" s="13">
        <f>C23*P23*2080</f>
        <v>1256.5280000000002</v>
      </c>
      <c r="E23" s="13">
        <f>C23*R23*2080</f>
        <v>0</v>
      </c>
      <c r="F23" s="13">
        <f>C23*0.065</f>
        <v>3.926650000000001E-2</v>
      </c>
      <c r="G23" s="13">
        <f>F23*P23*2080</f>
        <v>81.674320000000023</v>
      </c>
      <c r="H23" s="13">
        <f>F23*R23*2080</f>
        <v>0</v>
      </c>
      <c r="I23" s="13">
        <f>C23*0.0765</f>
        <v>4.6213650000000002E-2</v>
      </c>
      <c r="J23" s="13">
        <f>I23*P23*2080</f>
        <v>96.124392</v>
      </c>
      <c r="K23" s="13">
        <f>I23*R23*2080</f>
        <v>0</v>
      </c>
      <c r="L23" s="13"/>
      <c r="M23" s="13">
        <f>C23+F23+I23</f>
        <v>0.68958015000000006</v>
      </c>
      <c r="N23" s="13"/>
      <c r="O23" s="13">
        <f>(C23+F23+I23)*2080</f>
        <v>1434.326712</v>
      </c>
      <c r="P23" s="14">
        <v>1</v>
      </c>
      <c r="Q23" s="11">
        <f>D23+G23+J23</f>
        <v>1434.3267120000003</v>
      </c>
      <c r="R23" s="15">
        <v>0</v>
      </c>
      <c r="S23" s="13">
        <f>E23+H23+K23</f>
        <v>0</v>
      </c>
      <c r="T23" s="11">
        <f>Q23+S23</f>
        <v>1434.3267120000003</v>
      </c>
    </row>
    <row r="24" spans="1:20" x14ac:dyDescent="0.25">
      <c r="A24" s="10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0"/>
      <c r="Q24" s="11"/>
      <c r="R24" s="10"/>
      <c r="S24" s="10"/>
      <c r="T24" s="10"/>
    </row>
    <row r="26" spans="1:20" x14ac:dyDescent="0.25">
      <c r="A26" s="10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0"/>
      <c r="Q26" s="11"/>
      <c r="R26" s="10"/>
      <c r="S26" s="10"/>
      <c r="T26" s="10"/>
    </row>
    <row r="27" spans="1:20" x14ac:dyDescent="0.25">
      <c r="A27" s="10"/>
      <c r="B27" s="13">
        <f t="shared" ref="B27:K27" si="16">SUM(B7:B26)</f>
        <v>353.05</v>
      </c>
      <c r="C27" s="13">
        <f t="shared" si="16"/>
        <v>7.6632500000000006</v>
      </c>
      <c r="D27" s="13">
        <f t="shared" si="16"/>
        <v>11550.814080000002</v>
      </c>
      <c r="E27" s="13">
        <f t="shared" si="16"/>
        <v>4388.7459200000003</v>
      </c>
      <c r="F27" s="13">
        <f t="shared" si="16"/>
        <v>0.69224392999999995</v>
      </c>
      <c r="G27" s="13">
        <f t="shared" si="16"/>
        <v>1093.5519720320001</v>
      </c>
      <c r="H27" s="13">
        <f t="shared" si="16"/>
        <v>346.31540236799992</v>
      </c>
      <c r="I27" s="13">
        <f t="shared" si="16"/>
        <v>0.58623862500000001</v>
      </c>
      <c r="J27" s="13">
        <f t="shared" si="16"/>
        <v>883.63727711999991</v>
      </c>
      <c r="K27" s="13">
        <f t="shared" si="16"/>
        <v>335.73906288000001</v>
      </c>
      <c r="L27" s="13"/>
      <c r="M27" s="13">
        <f>SUM(M7:M26)</f>
        <v>8.9417325549999997</v>
      </c>
      <c r="N27" s="13"/>
      <c r="O27" s="13">
        <f>SUM(O7:O26)</f>
        <v>18598.803714400005</v>
      </c>
      <c r="P27" s="10"/>
      <c r="Q27" s="11">
        <f>SUM(Q7:Q26)</f>
        <v>13528.003329151999</v>
      </c>
      <c r="R27" s="10"/>
      <c r="S27" s="13">
        <f>SUM(S7:S26)</f>
        <v>5070.8003852479987</v>
      </c>
      <c r="T27" s="11">
        <f>S27+Q27</f>
        <v>18598.803714399997</v>
      </c>
    </row>
    <row r="28" spans="1:20" x14ac:dyDescent="0.25">
      <c r="A28" s="10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0"/>
      <c r="Q28" s="11"/>
      <c r="R28" s="10"/>
      <c r="S28" s="10"/>
      <c r="T28" s="10"/>
    </row>
    <row r="29" spans="1:20" x14ac:dyDescent="0.25">
      <c r="A29" s="10" t="s">
        <v>216</v>
      </c>
      <c r="B29" s="13"/>
      <c r="C29" s="13">
        <f>C27/14</f>
        <v>0.54737500000000006</v>
      </c>
      <c r="D29" s="13"/>
      <c r="E29" s="13"/>
      <c r="F29" s="13"/>
      <c r="G29" s="13"/>
      <c r="H29" s="13"/>
      <c r="I29" s="13"/>
      <c r="J29" s="13"/>
      <c r="K29" s="13"/>
      <c r="L29" s="13"/>
      <c r="M29" s="13">
        <f>M27/14</f>
        <v>0.63869518250000001</v>
      </c>
      <c r="N29" s="13"/>
      <c r="O29" s="13"/>
      <c r="P29" s="10"/>
      <c r="Q29" s="11"/>
      <c r="R29" s="10"/>
      <c r="S29" s="10"/>
      <c r="T29" s="10"/>
    </row>
    <row r="30" spans="1:20" x14ac:dyDescent="0.25">
      <c r="A30" s="10" t="s">
        <v>217</v>
      </c>
      <c r="B30" s="13"/>
      <c r="C30" s="16">
        <f>C29*2080</f>
        <v>1138.5400000000002</v>
      </c>
      <c r="D30" s="13"/>
      <c r="E30" s="13"/>
      <c r="F30" s="13"/>
      <c r="G30" s="13"/>
      <c r="H30" s="13"/>
      <c r="I30" s="13"/>
      <c r="J30" s="13"/>
      <c r="K30" s="13"/>
      <c r="L30" s="13"/>
      <c r="M30" s="13">
        <f>M29*2080</f>
        <v>1328.4859796000001</v>
      </c>
      <c r="N30" s="13"/>
      <c r="O30" s="13"/>
      <c r="P30" s="10"/>
      <c r="Q30" s="11"/>
      <c r="R30" s="10"/>
      <c r="S30" s="10"/>
      <c r="T30" s="10"/>
    </row>
    <row r="31" spans="1:20" x14ac:dyDescent="0.25">
      <c r="A31" s="10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0"/>
      <c r="Q31" s="10"/>
      <c r="R31" s="10"/>
      <c r="S31" s="10"/>
      <c r="T31" s="10"/>
    </row>
    <row r="32" spans="1:20" x14ac:dyDescent="0.25">
      <c r="A32" s="9"/>
      <c r="B32" s="13"/>
      <c r="C32" s="13"/>
      <c r="D32" s="13"/>
      <c r="E32" s="13"/>
      <c r="F32" s="13"/>
      <c r="G32" s="13"/>
      <c r="H32" s="13"/>
      <c r="I32" s="13" t="s">
        <v>205</v>
      </c>
      <c r="J32" s="13"/>
      <c r="K32" s="13"/>
      <c r="L32" s="13"/>
      <c r="M32" s="13">
        <f>Q27</f>
        <v>13528.003329151999</v>
      </c>
      <c r="N32" s="13"/>
      <c r="O32" s="13"/>
      <c r="P32" s="10"/>
      <c r="Q32" s="10"/>
      <c r="R32" s="10"/>
      <c r="S32" s="10"/>
      <c r="T32" s="10"/>
    </row>
    <row r="33" spans="1:20" x14ac:dyDescent="0.25">
      <c r="A33" s="23" t="s">
        <v>239</v>
      </c>
      <c r="B33" s="23"/>
      <c r="C33" s="24">
        <f>71137.25*0.065</f>
        <v>4623.9212500000003</v>
      </c>
      <c r="D33" s="23"/>
      <c r="E33" s="13"/>
      <c r="F33" s="13"/>
      <c r="G33" s="13"/>
      <c r="H33" s="13"/>
      <c r="I33" s="13" t="s">
        <v>206</v>
      </c>
      <c r="J33" s="13"/>
      <c r="K33" s="13"/>
      <c r="L33" s="13"/>
      <c r="M33" s="17">
        <f>-(C22+C23)*2080</f>
        <v>-2922.92</v>
      </c>
      <c r="N33" s="13"/>
      <c r="O33" s="13"/>
      <c r="P33" s="10"/>
      <c r="Q33" s="10"/>
      <c r="R33" s="10"/>
      <c r="S33" s="10"/>
      <c r="T33" s="10"/>
    </row>
    <row r="34" spans="1:20" x14ac:dyDescent="0.25">
      <c r="A34" s="23" t="s">
        <v>240</v>
      </c>
      <c r="B34" s="23"/>
      <c r="C34" s="24">
        <f>71137.25*0.1204</f>
        <v>8564.9249</v>
      </c>
      <c r="D34" s="23"/>
      <c r="E34" s="13"/>
      <c r="F34" s="13"/>
      <c r="G34" s="13"/>
      <c r="H34" s="13"/>
      <c r="I34" s="26" t="s">
        <v>207</v>
      </c>
      <c r="J34" s="26"/>
      <c r="K34" s="26"/>
      <c r="L34" s="26"/>
      <c r="M34" s="26">
        <f>SUM(M32:M33)</f>
        <v>10605.083329151999</v>
      </c>
      <c r="N34" s="13"/>
      <c r="O34" s="13"/>
      <c r="P34" s="10"/>
      <c r="Q34" s="10"/>
      <c r="R34" s="10"/>
      <c r="S34" s="10"/>
      <c r="T34" s="10"/>
    </row>
    <row r="35" spans="1:20" x14ac:dyDescent="0.25">
      <c r="A35" s="23" t="s">
        <v>237</v>
      </c>
      <c r="B35" s="23"/>
      <c r="C35" s="24">
        <f>C34-C33</f>
        <v>3941.0036499999997</v>
      </c>
      <c r="D35" s="23"/>
      <c r="E35" s="13"/>
      <c r="F35" s="13"/>
      <c r="G35" s="13"/>
      <c r="H35" s="13"/>
      <c r="I35" s="13" t="s">
        <v>208</v>
      </c>
      <c r="J35" s="13"/>
      <c r="K35" s="13"/>
      <c r="L35" s="13"/>
      <c r="M35" s="13">
        <f>S27</f>
        <v>5070.8003852479987</v>
      </c>
      <c r="N35" s="13"/>
      <c r="O35" s="13"/>
      <c r="P35" s="10"/>
      <c r="Q35" s="10"/>
      <c r="R35" s="10"/>
      <c r="S35" s="10"/>
      <c r="T35" s="10"/>
    </row>
    <row r="36" spans="1:20" x14ac:dyDescent="0.25">
      <c r="A36" s="23"/>
      <c r="B36" s="23"/>
      <c r="C36" s="23"/>
      <c r="D36" s="23"/>
    </row>
    <row r="37" spans="1:20" x14ac:dyDescent="0.25">
      <c r="A37" s="23" t="s">
        <v>236</v>
      </c>
      <c r="B37" s="23"/>
      <c r="C37" s="24">
        <f>C35*0.68</f>
        <v>2679.882482</v>
      </c>
      <c r="D37" s="25">
        <v>0.68</v>
      </c>
    </row>
    <row r="38" spans="1:20" x14ac:dyDescent="0.25">
      <c r="A38" s="23" t="s">
        <v>231</v>
      </c>
      <c r="B38" s="23"/>
      <c r="C38" s="24">
        <f>C35*0.32</f>
        <v>1261.1211679999999</v>
      </c>
      <c r="D38" s="25">
        <v>0.32</v>
      </c>
    </row>
    <row r="39" spans="1:20" x14ac:dyDescent="0.25">
      <c r="A39" s="23"/>
      <c r="B39" s="23"/>
      <c r="C39" s="23"/>
      <c r="D39" s="23"/>
    </row>
    <row r="40" spans="1:20" x14ac:dyDescent="0.25">
      <c r="A40" s="23" t="s">
        <v>232</v>
      </c>
      <c r="B40" s="23"/>
      <c r="C40" s="24">
        <f>C35*0.53</f>
        <v>2088.7319345000001</v>
      </c>
      <c r="D40" s="25">
        <v>0.53</v>
      </c>
    </row>
    <row r="41" spans="1:20" x14ac:dyDescent="0.25">
      <c r="A41" s="23" t="s">
        <v>233</v>
      </c>
      <c r="B41" s="23"/>
      <c r="C41" s="24">
        <f>C35*0.47</f>
        <v>1852.2717154999998</v>
      </c>
      <c r="D41" s="25">
        <v>0.47</v>
      </c>
    </row>
    <row r="42" spans="1:20" x14ac:dyDescent="0.25">
      <c r="A42" s="23"/>
      <c r="B42" s="23"/>
      <c r="C42" s="23"/>
      <c r="D42" s="23"/>
    </row>
    <row r="43" spans="1:20" x14ac:dyDescent="0.25">
      <c r="A43" s="23" t="s">
        <v>234</v>
      </c>
      <c r="B43" s="23"/>
      <c r="C43" s="24">
        <f>C37+C40</f>
        <v>4768.6144165000005</v>
      </c>
      <c r="D43" s="23"/>
    </row>
    <row r="44" spans="1:20" x14ac:dyDescent="0.25">
      <c r="A44" s="23" t="s">
        <v>235</v>
      </c>
      <c r="B44" s="23"/>
      <c r="C44" s="24">
        <f>C38+C41</f>
        <v>3113.3928834999997</v>
      </c>
      <c r="D44" s="23"/>
    </row>
  </sheetData>
  <mergeCells count="2">
    <mergeCell ref="A1:T1"/>
    <mergeCell ref="A2:T2"/>
  </mergeCells>
  <pageMargins left="0.7" right="0.7" top="0.75" bottom="0.75" header="0.3" footer="0.3"/>
  <pageSetup scale="6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4"/>
  <sheetViews>
    <sheetView workbookViewId="0">
      <selection activeCell="F18" sqref="F18"/>
    </sheetView>
  </sheetViews>
  <sheetFormatPr defaultRowHeight="15" x14ac:dyDescent="0.25"/>
  <cols>
    <col min="1" max="1" width="15.85546875" customWidth="1"/>
    <col min="3" max="3" width="10.5703125" bestFit="1" customWidth="1"/>
    <col min="12" max="12" width="4.140625" customWidth="1"/>
    <col min="13" max="13" width="10" bestFit="1" customWidth="1"/>
    <col min="14" max="14" width="3.85546875" customWidth="1"/>
    <col min="17" max="17" width="11.140625" customWidth="1"/>
    <col min="20" max="20" width="13.7109375" customWidth="1"/>
  </cols>
  <sheetData>
    <row r="1" spans="1:20" ht="15.75" x14ac:dyDescent="0.25">
      <c r="A1" s="32" t="s">
        <v>241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x14ac:dyDescent="0.2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  <c r="R3" s="10"/>
      <c r="S3" s="10"/>
      <c r="T3" s="10"/>
    </row>
    <row r="4" spans="1:20" x14ac:dyDescent="0.25">
      <c r="A4" s="10"/>
      <c r="B4" s="18" t="s">
        <v>180</v>
      </c>
      <c r="C4" s="19" t="s">
        <v>6</v>
      </c>
      <c r="D4" s="18" t="s">
        <v>181</v>
      </c>
      <c r="E4" s="18" t="s">
        <v>182</v>
      </c>
      <c r="F4" s="18" t="s">
        <v>183</v>
      </c>
      <c r="G4" s="18" t="s">
        <v>181</v>
      </c>
      <c r="H4" s="18" t="s">
        <v>182</v>
      </c>
      <c r="I4" s="18" t="s">
        <v>184</v>
      </c>
      <c r="J4" s="18" t="s">
        <v>181</v>
      </c>
      <c r="K4" s="18" t="s">
        <v>182</v>
      </c>
      <c r="L4" s="9"/>
      <c r="M4" s="9" t="s">
        <v>185</v>
      </c>
      <c r="N4" s="9"/>
      <c r="O4" s="18" t="s">
        <v>186</v>
      </c>
      <c r="P4" s="18" t="s">
        <v>187</v>
      </c>
      <c r="Q4" s="20" t="s">
        <v>188</v>
      </c>
      <c r="R4" s="18" t="s">
        <v>187</v>
      </c>
      <c r="S4" s="18" t="s">
        <v>188</v>
      </c>
      <c r="T4" s="18" t="s">
        <v>188</v>
      </c>
    </row>
    <row r="5" spans="1:20" x14ac:dyDescent="0.25">
      <c r="A5" s="10"/>
      <c r="B5" s="18" t="s">
        <v>189</v>
      </c>
      <c r="C5" s="18" t="s">
        <v>178</v>
      </c>
      <c r="D5" s="18" t="s">
        <v>190</v>
      </c>
      <c r="E5" s="18" t="s">
        <v>190</v>
      </c>
      <c r="F5" s="18" t="s">
        <v>191</v>
      </c>
      <c r="G5" s="18" t="s">
        <v>190</v>
      </c>
      <c r="H5" s="18" t="s">
        <v>190</v>
      </c>
      <c r="I5" s="18" t="s">
        <v>192</v>
      </c>
      <c r="J5" s="18" t="s">
        <v>190</v>
      </c>
      <c r="K5" s="18" t="s">
        <v>190</v>
      </c>
      <c r="L5" s="9"/>
      <c r="M5" s="9" t="s">
        <v>218</v>
      </c>
      <c r="N5" s="9"/>
      <c r="O5" s="18" t="s">
        <v>193</v>
      </c>
      <c r="P5" s="18" t="s">
        <v>181</v>
      </c>
      <c r="Q5" s="20" t="s">
        <v>181</v>
      </c>
      <c r="R5" s="18" t="s">
        <v>177</v>
      </c>
      <c r="S5" s="18" t="s">
        <v>177</v>
      </c>
      <c r="T5" s="18" t="s">
        <v>179</v>
      </c>
    </row>
    <row r="6" spans="1:20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1"/>
      <c r="R6" s="10"/>
      <c r="S6" s="10"/>
      <c r="T6" s="10"/>
    </row>
    <row r="7" spans="1:20" x14ac:dyDescent="0.25">
      <c r="A7" s="10" t="s">
        <v>209</v>
      </c>
      <c r="B7" s="13">
        <v>33.53</v>
      </c>
      <c r="C7" s="13">
        <f>B7*0.015</f>
        <v>0.50295000000000001</v>
      </c>
      <c r="D7" s="13">
        <f>C7*P7*2080</f>
        <v>554.45208000000002</v>
      </c>
      <c r="E7" s="13">
        <f>C7*R7*2080</f>
        <v>491.68392</v>
      </c>
      <c r="F7" s="13">
        <f>C7*0.1204</f>
        <v>6.055518E-2</v>
      </c>
      <c r="G7" s="13">
        <f>F7*P7*2080</f>
        <v>66.756030432000003</v>
      </c>
      <c r="H7" s="13">
        <f>F7*R7*2080</f>
        <v>59.198743967999995</v>
      </c>
      <c r="I7" s="13">
        <f>C7*0.0765</f>
        <v>3.8475675000000001E-2</v>
      </c>
      <c r="J7" s="13">
        <f>I7*P7*2080</f>
        <v>42.415584120000005</v>
      </c>
      <c r="K7" s="13">
        <f>I7*R7*2080</f>
        <v>37.613819879999994</v>
      </c>
      <c r="L7" s="13"/>
      <c r="M7" s="13">
        <f>C7+F7+I7</f>
        <v>0.60198085500000009</v>
      </c>
      <c r="N7" s="13"/>
      <c r="O7" s="13">
        <f>(C7+F7+I7)*2080</f>
        <v>1252.1201784000002</v>
      </c>
      <c r="P7" s="14">
        <v>0.53</v>
      </c>
      <c r="Q7" s="11">
        <f>D7+G7+J7</f>
        <v>663.62369455199996</v>
      </c>
      <c r="R7" s="14">
        <v>0.47</v>
      </c>
      <c r="S7" s="13">
        <f>E7+H7+K7</f>
        <v>588.49648384800003</v>
      </c>
      <c r="T7" s="11">
        <f>Q7+S7</f>
        <v>1252.1201784</v>
      </c>
    </row>
    <row r="8" spans="1:20" x14ac:dyDescent="0.25">
      <c r="A8" s="10" t="s">
        <v>210</v>
      </c>
      <c r="B8" s="13">
        <v>19.7</v>
      </c>
      <c r="C8" s="13">
        <f>B8*0.015</f>
        <v>0.29549999999999998</v>
      </c>
      <c r="D8" s="13">
        <f>C8*P8*2080</f>
        <v>92.195999999999998</v>
      </c>
      <c r="E8" s="13">
        <f>C8*R8*2080</f>
        <v>522.44399999999996</v>
      </c>
      <c r="F8" s="13">
        <f>C8*0.065</f>
        <v>1.9207499999999999E-2</v>
      </c>
      <c r="G8" s="13">
        <f>F8*P8*2080</f>
        <v>5.9927399999999995</v>
      </c>
      <c r="H8" s="13">
        <f>F8*R8*2080</f>
        <v>33.958859999999994</v>
      </c>
      <c r="I8" s="13">
        <f>C8*0.0765</f>
        <v>2.2605749999999997E-2</v>
      </c>
      <c r="J8" s="13">
        <f>I8*P8*2080</f>
        <v>7.0529939999999991</v>
      </c>
      <c r="K8" s="13">
        <f>I8*R8*2080</f>
        <v>39.966965999999992</v>
      </c>
      <c r="L8" s="13"/>
      <c r="M8" s="13">
        <f>C8+F8+I8</f>
        <v>0.33731324999999995</v>
      </c>
      <c r="N8" s="13"/>
      <c r="O8" s="13">
        <f>(C8+F8+I8)*2080</f>
        <v>701.61155999999994</v>
      </c>
      <c r="P8" s="14">
        <v>0.15</v>
      </c>
      <c r="Q8" s="11">
        <f>D8+G8+J8</f>
        <v>105.24173399999999</v>
      </c>
      <c r="R8" s="14">
        <v>0.85</v>
      </c>
      <c r="S8" s="13">
        <f>E8+H8+K8</f>
        <v>596.36982599999988</v>
      </c>
      <c r="T8" s="11">
        <f>Q8+S8</f>
        <v>701.61155999999983</v>
      </c>
    </row>
    <row r="9" spans="1:20" x14ac:dyDescent="0.25">
      <c r="A9" s="10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0"/>
      <c r="Q9" s="11"/>
      <c r="R9" s="10"/>
      <c r="S9" s="10"/>
      <c r="T9" s="10"/>
    </row>
    <row r="10" spans="1:20" x14ac:dyDescent="0.25">
      <c r="A10" s="10" t="s">
        <v>196</v>
      </c>
      <c r="B10" s="13">
        <v>33.53</v>
      </c>
      <c r="C10" s="13">
        <f>B10*0.015</f>
        <v>0.50295000000000001</v>
      </c>
      <c r="D10" s="13">
        <f>C10*P10*2080</f>
        <v>1046.136</v>
      </c>
      <c r="E10" s="13">
        <f>C10*R10*2080</f>
        <v>0</v>
      </c>
      <c r="F10" s="13">
        <f>C10*0.1204</f>
        <v>6.055518E-2</v>
      </c>
      <c r="G10" s="13">
        <f>F10*P10*2080</f>
        <v>125.95477440000001</v>
      </c>
      <c r="H10" s="13">
        <f>F10*R10*2080</f>
        <v>0</v>
      </c>
      <c r="I10" s="13">
        <f>C10*0.0765</f>
        <v>3.8475675000000001E-2</v>
      </c>
      <c r="J10" s="13">
        <f>I10*P10*2080</f>
        <v>80.029404</v>
      </c>
      <c r="K10" s="13">
        <f>I10*R10*2080</f>
        <v>0</v>
      </c>
      <c r="L10" s="13"/>
      <c r="M10" s="13">
        <f>C10+F10+I10</f>
        <v>0.60198085500000009</v>
      </c>
      <c r="N10" s="13"/>
      <c r="O10" s="13">
        <f>(C10+F10+I10)*2080</f>
        <v>1252.1201784000002</v>
      </c>
      <c r="P10" s="14">
        <v>1</v>
      </c>
      <c r="Q10" s="11">
        <f>D10+G10+J10</f>
        <v>1252.1201784</v>
      </c>
      <c r="R10" s="15">
        <v>0</v>
      </c>
      <c r="S10" s="13">
        <f>E10+H10+K10</f>
        <v>0</v>
      </c>
      <c r="T10" s="11">
        <f>Q10+S10</f>
        <v>1252.1201784</v>
      </c>
    </row>
    <row r="11" spans="1:20" x14ac:dyDescent="0.25">
      <c r="A11" s="10" t="s">
        <v>197</v>
      </c>
      <c r="B11" s="13">
        <v>27.93</v>
      </c>
      <c r="C11" s="13">
        <f>B11*0.015</f>
        <v>0.41894999999999999</v>
      </c>
      <c r="D11" s="13">
        <f>C11*P11*2080</f>
        <v>871.41599999999994</v>
      </c>
      <c r="E11" s="13">
        <f>C11*R11*2080</f>
        <v>0</v>
      </c>
      <c r="F11" s="13">
        <f t="shared" ref="F11:F13" si="0">C11*0.1204</f>
        <v>5.0441579999999993E-2</v>
      </c>
      <c r="G11" s="13">
        <f>F11*P11*2080</f>
        <v>104.91848639999999</v>
      </c>
      <c r="H11" s="13">
        <f>F11*R11*2080</f>
        <v>0</v>
      </c>
      <c r="I11" s="13">
        <f>C11*0.0765</f>
        <v>3.2049675E-2</v>
      </c>
      <c r="J11" s="13">
        <f>I11*P11*2080</f>
        <v>66.663324000000003</v>
      </c>
      <c r="K11" s="13">
        <f>I11*R11*2080</f>
        <v>0</v>
      </c>
      <c r="L11" s="13"/>
      <c r="M11" s="13">
        <f>C11+F11+I11</f>
        <v>0.50144125500000003</v>
      </c>
      <c r="N11" s="13"/>
      <c r="O11" s="13">
        <f>(C11+F11+I11)*2080</f>
        <v>1042.9978104000002</v>
      </c>
      <c r="P11" s="14">
        <v>1</v>
      </c>
      <c r="Q11" s="11">
        <f>D11+G11+J11</f>
        <v>1042.9978103999999</v>
      </c>
      <c r="R11" s="15">
        <v>0</v>
      </c>
      <c r="S11" s="13">
        <f>E11+H11+K11</f>
        <v>0</v>
      </c>
      <c r="T11" s="11">
        <f>Q11+S11</f>
        <v>1042.9978103999999</v>
      </c>
    </row>
    <row r="12" spans="1:20" x14ac:dyDescent="0.25">
      <c r="A12" s="10" t="s">
        <v>198</v>
      </c>
      <c r="B12" s="13">
        <v>23.69</v>
      </c>
      <c r="C12" s="13">
        <f>B12*0.015</f>
        <v>0.35535</v>
      </c>
      <c r="D12" s="13">
        <f>C12*P12*2080</f>
        <v>739.12800000000004</v>
      </c>
      <c r="E12" s="13">
        <f>C12*R12*2080</f>
        <v>0</v>
      </c>
      <c r="F12" s="13">
        <f t="shared" si="0"/>
        <v>4.2784139999999998E-2</v>
      </c>
      <c r="G12" s="13">
        <f>F12*P12*2080</f>
        <v>88.991011200000003</v>
      </c>
      <c r="H12" s="13">
        <f>F12*R12*2080</f>
        <v>0</v>
      </c>
      <c r="I12" s="13">
        <f>C12*0.0765</f>
        <v>2.7184275000000001E-2</v>
      </c>
      <c r="J12" s="13">
        <f>I12*P12*2080</f>
        <v>56.543292000000001</v>
      </c>
      <c r="K12" s="13">
        <f>I12*R12*2080</f>
        <v>0</v>
      </c>
      <c r="L12" s="13"/>
      <c r="M12" s="13">
        <f>C12+F12+I12</f>
        <v>0.42531841500000001</v>
      </c>
      <c r="N12" s="13"/>
      <c r="O12" s="13">
        <f>(C12+F12+I12)*2080</f>
        <v>884.6623032</v>
      </c>
      <c r="P12" s="14">
        <v>1</v>
      </c>
      <c r="Q12" s="11">
        <f>D12+G12+J12</f>
        <v>884.6623032</v>
      </c>
      <c r="R12" s="15">
        <v>0</v>
      </c>
      <c r="S12" s="13">
        <f>E12+H12+K12</f>
        <v>0</v>
      </c>
      <c r="T12" s="11">
        <f>Q12+S12</f>
        <v>884.6623032</v>
      </c>
    </row>
    <row r="13" spans="1:20" x14ac:dyDescent="0.25">
      <c r="A13" s="10" t="s">
        <v>228</v>
      </c>
      <c r="B13" s="13">
        <v>23</v>
      </c>
      <c r="C13" s="13">
        <f>B13*0.015</f>
        <v>0.34499999999999997</v>
      </c>
      <c r="D13" s="13">
        <f>C13*P13*2080</f>
        <v>717.59999999999991</v>
      </c>
      <c r="E13" s="13">
        <f>C13*R13*2080</f>
        <v>0</v>
      </c>
      <c r="F13" s="13">
        <f t="shared" si="0"/>
        <v>4.1537999999999992E-2</v>
      </c>
      <c r="G13" s="13">
        <f>F13*P13*2080</f>
        <v>86.399039999999985</v>
      </c>
      <c r="H13" s="13">
        <f>F13*R13*2080</f>
        <v>0</v>
      </c>
      <c r="I13" s="13">
        <f>C13*0.0765</f>
        <v>2.6392499999999996E-2</v>
      </c>
      <c r="J13" s="13">
        <f>I13*P13*2080</f>
        <v>54.896399999999993</v>
      </c>
      <c r="K13" s="13">
        <f>I13*R13*2080</f>
        <v>0</v>
      </c>
      <c r="L13" s="13"/>
      <c r="M13" s="13">
        <f>C13+F13+I13</f>
        <v>0.41293049999999992</v>
      </c>
      <c r="N13" s="13"/>
      <c r="O13" s="13">
        <f>(C13+F13+I13)*2080</f>
        <v>858.89543999999989</v>
      </c>
      <c r="P13" s="14">
        <v>1</v>
      </c>
      <c r="Q13" s="11">
        <f>D13+G13+J13</f>
        <v>858.89543999999989</v>
      </c>
      <c r="R13" s="15">
        <v>0</v>
      </c>
      <c r="S13" s="13">
        <f>E13+H13+K13</f>
        <v>0</v>
      </c>
      <c r="T13" s="11">
        <f>Q13+S13</f>
        <v>858.89543999999989</v>
      </c>
    </row>
    <row r="14" spans="1:20" x14ac:dyDescent="0.25">
      <c r="A14" s="10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0"/>
      <c r="Q14" s="11"/>
      <c r="R14" s="10"/>
      <c r="S14" s="10"/>
      <c r="T14" s="10"/>
    </row>
    <row r="15" spans="1:20" x14ac:dyDescent="0.25">
      <c r="A15" s="10" t="s">
        <v>199</v>
      </c>
      <c r="B15" s="13">
        <v>33.53</v>
      </c>
      <c r="C15" s="13">
        <f t="shared" ref="C15:C20" si="1">B15*0.015</f>
        <v>0.50295000000000001</v>
      </c>
      <c r="D15" s="13">
        <f t="shared" ref="D15:D19" si="2">C15*P15*2080</f>
        <v>711.37248000000011</v>
      </c>
      <c r="E15" s="13">
        <f t="shared" ref="E15:E19" si="3">C15*R15*2080</f>
        <v>334.76352000000003</v>
      </c>
      <c r="F15" s="13">
        <f>C15*0.1204</f>
        <v>6.055518E-2</v>
      </c>
      <c r="G15" s="12">
        <f t="shared" ref="G15:G19" si="4">F15*P15*2080</f>
        <v>85.649246592000011</v>
      </c>
      <c r="H15" s="13">
        <f t="shared" ref="H15:H19" si="5">F15*R15*2080</f>
        <v>40.305527808000001</v>
      </c>
      <c r="I15" s="13">
        <f t="shared" ref="I15:I19" si="6">C15*0.0765</f>
        <v>3.8475675000000001E-2</v>
      </c>
      <c r="J15" s="12">
        <f t="shared" ref="J15:J19" si="7">I15*P15*2080</f>
        <v>54.419994720000005</v>
      </c>
      <c r="K15" s="13">
        <f t="shared" ref="K15:K19" si="8">I15*R15*2080</f>
        <v>25.609409280000001</v>
      </c>
      <c r="L15" s="13"/>
      <c r="M15" s="13">
        <f t="shared" ref="M15:M19" si="9">C15+F15+I15</f>
        <v>0.60198085500000009</v>
      </c>
      <c r="N15" s="13"/>
      <c r="O15" s="13">
        <f t="shared" ref="O15:O19" si="10">(C15+F15+I15)*2080</f>
        <v>1252.1201784000002</v>
      </c>
      <c r="P15" s="14">
        <v>0.68</v>
      </c>
      <c r="Q15" s="11">
        <f t="shared" ref="Q15:Q19" si="11">D15+G15+J15</f>
        <v>851.44172131200014</v>
      </c>
      <c r="R15" s="14">
        <v>0.32</v>
      </c>
      <c r="S15" s="13">
        <f t="shared" ref="S15:S19" si="12">E15+H15+K15</f>
        <v>400.67845708800007</v>
      </c>
      <c r="T15" s="11">
        <f t="shared" ref="T15:T19" si="13">Q15+S15</f>
        <v>1252.1201784000002</v>
      </c>
    </row>
    <row r="16" spans="1:20" x14ac:dyDescent="0.25">
      <c r="A16" s="10" t="s">
        <v>224</v>
      </c>
      <c r="B16" s="13">
        <v>37.08</v>
      </c>
      <c r="C16" s="13">
        <f t="shared" si="1"/>
        <v>0.55619999999999992</v>
      </c>
      <c r="D16" s="13">
        <f t="shared" si="2"/>
        <v>115.68959999999998</v>
      </c>
      <c r="E16" s="13">
        <f t="shared" si="3"/>
        <v>1041.2063999999998</v>
      </c>
      <c r="F16" s="13">
        <f t="shared" ref="F16:F20" si="14">C16*0.065</f>
        <v>3.6152999999999998E-2</v>
      </c>
      <c r="G16" s="13">
        <f t="shared" si="4"/>
        <v>7.5198239999999998</v>
      </c>
      <c r="H16" s="13">
        <f t="shared" si="5"/>
        <v>67.678415999999984</v>
      </c>
      <c r="I16" s="13">
        <f t="shared" si="6"/>
        <v>4.2549299999999991E-2</v>
      </c>
      <c r="J16" s="13">
        <f t="shared" si="7"/>
        <v>8.850254399999999</v>
      </c>
      <c r="K16" s="13">
        <f t="shared" si="8"/>
        <v>79.652289599999989</v>
      </c>
      <c r="L16" s="13"/>
      <c r="M16" s="13">
        <f t="shared" si="9"/>
        <v>0.63490229999999992</v>
      </c>
      <c r="N16" s="13"/>
      <c r="O16" s="13">
        <f t="shared" si="10"/>
        <v>1320.5967839999998</v>
      </c>
      <c r="P16" s="14">
        <v>0.1</v>
      </c>
      <c r="Q16" s="11">
        <f t="shared" si="11"/>
        <v>132.0596784</v>
      </c>
      <c r="R16" s="14">
        <v>0.9</v>
      </c>
      <c r="S16" s="13">
        <f t="shared" si="12"/>
        <v>1188.5371055999997</v>
      </c>
      <c r="T16" s="11">
        <f t="shared" si="13"/>
        <v>1320.5967839999996</v>
      </c>
    </row>
    <row r="17" spans="1:20" x14ac:dyDescent="0.25">
      <c r="A17" s="10" t="s">
        <v>200</v>
      </c>
      <c r="B17" s="13">
        <v>21.43</v>
      </c>
      <c r="C17" s="13">
        <f t="shared" si="1"/>
        <v>0.32144999999999996</v>
      </c>
      <c r="D17" s="13">
        <f t="shared" si="2"/>
        <v>200.58479999999994</v>
      </c>
      <c r="E17" s="13">
        <f t="shared" si="3"/>
        <v>468.0311999999999</v>
      </c>
      <c r="F17" s="13">
        <f t="shared" si="14"/>
        <v>2.089425E-2</v>
      </c>
      <c r="G17" s="13">
        <f t="shared" si="4"/>
        <v>13.038011999999998</v>
      </c>
      <c r="H17" s="13">
        <f t="shared" si="5"/>
        <v>30.422027999999997</v>
      </c>
      <c r="I17" s="13">
        <f t="shared" si="6"/>
        <v>2.4590924999999996E-2</v>
      </c>
      <c r="J17" s="13">
        <f t="shared" si="7"/>
        <v>15.344737199999997</v>
      </c>
      <c r="K17" s="13">
        <f t="shared" si="8"/>
        <v>35.804386799999989</v>
      </c>
      <c r="L17" s="13"/>
      <c r="M17" s="13">
        <f t="shared" si="9"/>
        <v>0.36693517499999995</v>
      </c>
      <c r="N17" s="13"/>
      <c r="O17" s="13">
        <f t="shared" si="10"/>
        <v>763.22516399999984</v>
      </c>
      <c r="P17" s="14">
        <v>0.3</v>
      </c>
      <c r="Q17" s="11">
        <f t="shared" si="11"/>
        <v>228.96754919999995</v>
      </c>
      <c r="R17" s="14">
        <v>0.7</v>
      </c>
      <c r="S17" s="13">
        <f t="shared" si="12"/>
        <v>534.25761479999994</v>
      </c>
      <c r="T17" s="11">
        <f t="shared" si="13"/>
        <v>763.22516399999995</v>
      </c>
    </row>
    <row r="18" spans="1:20" x14ac:dyDescent="0.25">
      <c r="A18" s="10" t="s">
        <v>201</v>
      </c>
      <c r="B18" s="13">
        <v>16.95</v>
      </c>
      <c r="C18" s="13">
        <f t="shared" si="1"/>
        <v>0.25424999999999998</v>
      </c>
      <c r="D18" s="13">
        <f t="shared" si="2"/>
        <v>419.37011999999999</v>
      </c>
      <c r="E18" s="13">
        <f t="shared" si="3"/>
        <v>109.46987999999997</v>
      </c>
      <c r="F18" s="13">
        <f t="shared" si="14"/>
        <v>1.6526249999999999E-2</v>
      </c>
      <c r="G18" s="13">
        <f t="shared" si="4"/>
        <v>27.259057800000001</v>
      </c>
      <c r="H18" s="13">
        <f t="shared" si="5"/>
        <v>7.1155421999999993</v>
      </c>
      <c r="I18" s="13">
        <f t="shared" si="6"/>
        <v>1.9450124999999999E-2</v>
      </c>
      <c r="J18" s="13">
        <f t="shared" si="7"/>
        <v>32.081814179999995</v>
      </c>
      <c r="K18" s="13">
        <f t="shared" si="8"/>
        <v>8.3744458199999983</v>
      </c>
      <c r="L18" s="13"/>
      <c r="M18" s="13">
        <f t="shared" si="9"/>
        <v>0.29022637499999998</v>
      </c>
      <c r="N18" s="13"/>
      <c r="O18" s="13">
        <f t="shared" si="10"/>
        <v>603.67085999999995</v>
      </c>
      <c r="P18" s="14">
        <v>0.79300000000000004</v>
      </c>
      <c r="Q18" s="11">
        <f t="shared" si="11"/>
        <v>478.71099197999996</v>
      </c>
      <c r="R18" s="14">
        <v>0.20699999999999999</v>
      </c>
      <c r="S18" s="13">
        <f t="shared" si="12"/>
        <v>124.95986801999996</v>
      </c>
      <c r="T18" s="11">
        <f t="shared" si="13"/>
        <v>603.67085999999995</v>
      </c>
    </row>
    <row r="19" spans="1:20" x14ac:dyDescent="0.25">
      <c r="A19" s="10" t="s">
        <v>202</v>
      </c>
      <c r="B19" s="13">
        <v>23.23</v>
      </c>
      <c r="C19" s="13">
        <f t="shared" si="1"/>
        <v>0.34844999999999998</v>
      </c>
      <c r="D19" s="13">
        <f t="shared" si="2"/>
        <v>525.46259999999995</v>
      </c>
      <c r="E19" s="13">
        <f t="shared" si="3"/>
        <v>199.3134</v>
      </c>
      <c r="F19" s="13">
        <f t="shared" si="14"/>
        <v>2.2649249999999999E-2</v>
      </c>
      <c r="G19" s="13">
        <f t="shared" si="4"/>
        <v>34.155068999999997</v>
      </c>
      <c r="H19" s="13">
        <f t="shared" si="5"/>
        <v>12.955371</v>
      </c>
      <c r="I19" s="13">
        <f t="shared" si="6"/>
        <v>2.6656424999999997E-2</v>
      </c>
      <c r="J19" s="13">
        <f t="shared" si="7"/>
        <v>40.197888899999995</v>
      </c>
      <c r="K19" s="13">
        <f t="shared" si="8"/>
        <v>15.247475100000001</v>
      </c>
      <c r="L19" s="13"/>
      <c r="M19" s="13">
        <f t="shared" si="9"/>
        <v>0.39775567499999998</v>
      </c>
      <c r="N19" s="13"/>
      <c r="O19" s="13">
        <f t="shared" si="10"/>
        <v>827.33180399999992</v>
      </c>
      <c r="P19" s="14">
        <v>0.72499999999999998</v>
      </c>
      <c r="Q19" s="11">
        <f t="shared" si="11"/>
        <v>599.81555789999993</v>
      </c>
      <c r="R19" s="14">
        <v>0.27500000000000002</v>
      </c>
      <c r="S19" s="13">
        <f t="shared" si="12"/>
        <v>227.51624610000002</v>
      </c>
      <c r="T19" s="11">
        <f t="shared" si="13"/>
        <v>827.33180399999992</v>
      </c>
    </row>
    <row r="20" spans="1:20" x14ac:dyDescent="0.25">
      <c r="A20" s="10" t="s">
        <v>225</v>
      </c>
      <c r="B20" s="13">
        <v>19.3</v>
      </c>
      <c r="C20" s="13">
        <f t="shared" si="1"/>
        <v>0.28949999999999998</v>
      </c>
      <c r="D20" s="13">
        <f>C20*P20*2080</f>
        <v>477.51288</v>
      </c>
      <c r="E20" s="13">
        <f>C20*R20*2080</f>
        <v>124.64711999999999</v>
      </c>
      <c r="F20" s="13">
        <f t="shared" si="14"/>
        <v>1.8817500000000001E-2</v>
      </c>
      <c r="G20" s="13">
        <f>F20*P20*2080</f>
        <v>31.038337200000001</v>
      </c>
      <c r="H20" s="13">
        <f>F20*R20*2080</f>
        <v>8.1020628000000006</v>
      </c>
      <c r="I20" s="13">
        <f>C20*0.0765</f>
        <v>2.2146749999999996E-2</v>
      </c>
      <c r="J20" s="13">
        <f>I20*P20*2080</f>
        <v>36.52973532</v>
      </c>
      <c r="K20" s="13">
        <f>I20*R20*2080</f>
        <v>9.5355046799999972</v>
      </c>
      <c r="L20" s="13"/>
      <c r="M20" s="13">
        <f>C20+F20+I20</f>
        <v>0.33046424999999996</v>
      </c>
      <c r="N20" s="13"/>
      <c r="O20" s="13">
        <f>(C20+F20+I20)*2080</f>
        <v>687.36563999999987</v>
      </c>
      <c r="P20" s="14">
        <v>0.79300000000000004</v>
      </c>
      <c r="Q20" s="11">
        <f>D20+G20+J20</f>
        <v>545.08095251999998</v>
      </c>
      <c r="R20" s="14">
        <v>0.20699999999999999</v>
      </c>
      <c r="S20" s="13">
        <f>E20+H20+K20</f>
        <v>142.28468748</v>
      </c>
      <c r="T20" s="11">
        <f>Q20+S20</f>
        <v>687.36563999999998</v>
      </c>
    </row>
    <row r="21" spans="1:20" x14ac:dyDescent="0.25">
      <c r="A21" s="10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0"/>
      <c r="Q21" s="11"/>
      <c r="R21" s="10"/>
      <c r="S21" s="10"/>
      <c r="T21" s="10"/>
    </row>
    <row r="22" spans="1:20" x14ac:dyDescent="0.25">
      <c r="A22" s="10" t="s">
        <v>203</v>
      </c>
      <c r="B22" s="13">
        <v>22.89</v>
      </c>
      <c r="C22" s="13">
        <f>B22*0.015</f>
        <v>0.34334999999999999</v>
      </c>
      <c r="D22" s="13">
        <f>C22*P22*2080</f>
        <v>714.16800000000001</v>
      </c>
      <c r="E22" s="13">
        <f>C22*R22*2080</f>
        <v>0</v>
      </c>
      <c r="F22" s="13">
        <f>C22*0.065</f>
        <v>2.2317750000000001E-2</v>
      </c>
      <c r="G22" s="13">
        <f>F22*P22*2080</f>
        <v>46.420920000000002</v>
      </c>
      <c r="H22" s="13">
        <f>F22*R22*2080</f>
        <v>0</v>
      </c>
      <c r="I22" s="13">
        <f>C22*0.0765</f>
        <v>2.6266274999999999E-2</v>
      </c>
      <c r="J22" s="13">
        <f>I22*P22*2080</f>
        <v>54.633851999999997</v>
      </c>
      <c r="K22" s="13">
        <f>I22*R22*2080</f>
        <v>0</v>
      </c>
      <c r="L22" s="13"/>
      <c r="M22" s="13">
        <f>C22+F22+I22</f>
        <v>0.39193402500000002</v>
      </c>
      <c r="N22" s="13"/>
      <c r="O22" s="13">
        <f>(C22+F22+I22)*2080</f>
        <v>815.22277200000008</v>
      </c>
      <c r="P22" s="14">
        <v>1</v>
      </c>
      <c r="Q22" s="11">
        <f>D22+G22+J22</f>
        <v>815.22277200000008</v>
      </c>
      <c r="R22" s="15">
        <v>0</v>
      </c>
      <c r="S22" s="13">
        <f>E22+H22+K22</f>
        <v>0</v>
      </c>
      <c r="T22" s="11">
        <f>Q22+S22</f>
        <v>815.22277200000008</v>
      </c>
    </row>
    <row r="23" spans="1:20" x14ac:dyDescent="0.25">
      <c r="A23" s="10" t="s">
        <v>204</v>
      </c>
      <c r="B23" s="13">
        <v>17.260000000000002</v>
      </c>
      <c r="C23" s="13">
        <f>B23*0.015</f>
        <v>0.25890000000000002</v>
      </c>
      <c r="D23" s="13">
        <f>C23*P23*2080</f>
        <v>538.51200000000006</v>
      </c>
      <c r="E23" s="13">
        <f>C23*R23*2080</f>
        <v>0</v>
      </c>
      <c r="F23" s="13">
        <f>C23*0.065</f>
        <v>1.6828500000000003E-2</v>
      </c>
      <c r="G23" s="13">
        <f>F23*P23*2080</f>
        <v>35.003280000000004</v>
      </c>
      <c r="H23" s="13">
        <f>F23*R23*2080</f>
        <v>0</v>
      </c>
      <c r="I23" s="13">
        <f>C23*0.0765</f>
        <v>1.980585E-2</v>
      </c>
      <c r="J23" s="13">
        <f>I23*P23*2080</f>
        <v>41.196168</v>
      </c>
      <c r="K23" s="13">
        <f>I23*R23*2080</f>
        <v>0</v>
      </c>
      <c r="L23" s="13"/>
      <c r="M23" s="13">
        <f>C23+F23+I23</f>
        <v>0.29553435000000006</v>
      </c>
      <c r="N23" s="13"/>
      <c r="O23" s="13">
        <f>(C23+F23+I23)*2080</f>
        <v>614.71144800000013</v>
      </c>
      <c r="P23" s="14">
        <v>1</v>
      </c>
      <c r="Q23" s="11">
        <f>D23+G23+J23</f>
        <v>614.71144800000002</v>
      </c>
      <c r="R23" s="15">
        <v>0</v>
      </c>
      <c r="S23" s="13">
        <f>E23+H23+K23</f>
        <v>0</v>
      </c>
      <c r="T23" s="11">
        <f>Q23+S23</f>
        <v>614.71144800000002</v>
      </c>
    </row>
    <row r="24" spans="1:20" x14ac:dyDescent="0.25">
      <c r="A24" s="10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0"/>
      <c r="Q24" s="11"/>
      <c r="R24" s="10"/>
      <c r="S24" s="10"/>
      <c r="T24" s="10"/>
    </row>
    <row r="26" spans="1:20" x14ac:dyDescent="0.25">
      <c r="A26" s="10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0"/>
      <c r="Q26" s="11"/>
      <c r="R26" s="10"/>
      <c r="S26" s="10"/>
      <c r="T26" s="10"/>
    </row>
    <row r="27" spans="1:20" x14ac:dyDescent="0.25">
      <c r="A27" s="10"/>
      <c r="B27" s="13">
        <f t="shared" ref="B27:K27" si="15">SUM(B7:B26)</f>
        <v>353.05</v>
      </c>
      <c r="C27" s="13">
        <f t="shared" si="15"/>
        <v>5.29575</v>
      </c>
      <c r="D27" s="13">
        <f t="shared" si="15"/>
        <v>7723.600559999998</v>
      </c>
      <c r="E27" s="13">
        <f t="shared" si="15"/>
        <v>3291.5594399999995</v>
      </c>
      <c r="F27" s="13">
        <f t="shared" si="15"/>
        <v>0.48982326000000004</v>
      </c>
      <c r="G27" s="13">
        <f t="shared" si="15"/>
        <v>759.09582902400007</v>
      </c>
      <c r="H27" s="13">
        <f t="shared" si="15"/>
        <v>259.736551776</v>
      </c>
      <c r="I27" s="13">
        <f t="shared" si="15"/>
        <v>0.405124875</v>
      </c>
      <c r="J27" s="13">
        <f t="shared" si="15"/>
        <v>590.85544284000002</v>
      </c>
      <c r="K27" s="13">
        <f t="shared" si="15"/>
        <v>251.80429715999998</v>
      </c>
      <c r="L27" s="13"/>
      <c r="M27" s="13">
        <f>SUM(M7:M26)</f>
        <v>6.1906981350000017</v>
      </c>
      <c r="N27" s="13"/>
      <c r="O27" s="13">
        <f>SUM(O7:O26)</f>
        <v>12876.652120799999</v>
      </c>
      <c r="P27" s="10"/>
      <c r="Q27" s="11">
        <f>SUM(Q7:Q26)</f>
        <v>9073.5518318640006</v>
      </c>
      <c r="R27" s="10"/>
      <c r="S27" s="13">
        <f>SUM(S7:S26)</f>
        <v>3803.1002889359997</v>
      </c>
      <c r="T27" s="11">
        <f>S27+Q27</f>
        <v>12876.652120800001</v>
      </c>
    </row>
    <row r="28" spans="1:20" x14ac:dyDescent="0.25">
      <c r="A28" s="10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0"/>
      <c r="Q28" s="11"/>
      <c r="R28" s="10"/>
      <c r="S28" s="10"/>
      <c r="T28" s="10"/>
    </row>
    <row r="29" spans="1:20" x14ac:dyDescent="0.25">
      <c r="A29" s="10" t="s">
        <v>216</v>
      </c>
      <c r="B29" s="13"/>
      <c r="C29" s="13">
        <f>C27/14</f>
        <v>0.37826785714285716</v>
      </c>
      <c r="D29" s="13"/>
      <c r="E29" s="13"/>
      <c r="F29" s="13"/>
      <c r="G29" s="13"/>
      <c r="H29" s="13"/>
      <c r="I29" s="13"/>
      <c r="J29" s="13"/>
      <c r="K29" s="13"/>
      <c r="L29" s="13"/>
      <c r="M29" s="13">
        <f>M27/14</f>
        <v>0.44219272392857156</v>
      </c>
      <c r="N29" s="13"/>
      <c r="O29" s="13"/>
      <c r="P29" s="10"/>
      <c r="Q29" s="11"/>
      <c r="R29" s="10"/>
      <c r="S29" s="10"/>
      <c r="T29" s="10"/>
    </row>
    <row r="30" spans="1:20" x14ac:dyDescent="0.25">
      <c r="A30" s="10" t="s">
        <v>217</v>
      </c>
      <c r="B30" s="13"/>
      <c r="C30" s="16">
        <f>C29*2080</f>
        <v>786.79714285714283</v>
      </c>
      <c r="D30" s="13"/>
      <c r="E30" s="13"/>
      <c r="F30" s="13"/>
      <c r="G30" s="13"/>
      <c r="H30" s="13"/>
      <c r="I30" s="13"/>
      <c r="J30" s="13"/>
      <c r="K30" s="13"/>
      <c r="L30" s="13"/>
      <c r="M30" s="13">
        <f>M29*2080</f>
        <v>919.76086577142883</v>
      </c>
      <c r="N30" s="13"/>
      <c r="O30" s="13"/>
      <c r="P30" s="10"/>
      <c r="Q30" s="11"/>
      <c r="R30" s="10"/>
      <c r="S30" s="10"/>
      <c r="T30" s="10"/>
    </row>
    <row r="31" spans="1:20" x14ac:dyDescent="0.25">
      <c r="A31" s="10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0"/>
      <c r="Q31" s="10"/>
      <c r="R31" s="10"/>
      <c r="S31" s="10"/>
      <c r="T31" s="10"/>
    </row>
    <row r="32" spans="1:20" x14ac:dyDescent="0.25">
      <c r="A32" s="9"/>
      <c r="B32" s="13"/>
      <c r="C32" s="13"/>
      <c r="D32" s="13"/>
      <c r="E32" s="13"/>
      <c r="F32" s="13"/>
      <c r="G32" s="13"/>
      <c r="H32" s="13"/>
      <c r="I32" s="13" t="s">
        <v>205</v>
      </c>
      <c r="J32" s="13"/>
      <c r="K32" s="13"/>
      <c r="L32" s="13"/>
      <c r="M32" s="13">
        <f>Q27</f>
        <v>9073.5518318640006</v>
      </c>
      <c r="N32" s="13"/>
      <c r="O32" s="13"/>
      <c r="P32" s="10"/>
      <c r="Q32" s="10"/>
      <c r="R32" s="10"/>
      <c r="S32" s="10"/>
      <c r="T32" s="10"/>
    </row>
    <row r="33" spans="1:20" x14ac:dyDescent="0.25">
      <c r="A33" s="23" t="s">
        <v>239</v>
      </c>
      <c r="B33" s="23"/>
      <c r="C33" s="24">
        <f>70788.54*0.065</f>
        <v>4601.2550999999994</v>
      </c>
      <c r="D33" s="23"/>
      <c r="E33" s="13"/>
      <c r="F33" s="13"/>
      <c r="G33" s="13"/>
      <c r="H33" s="13"/>
      <c r="I33" s="13" t="s">
        <v>206</v>
      </c>
      <c r="J33" s="13"/>
      <c r="K33" s="13"/>
      <c r="L33" s="13"/>
      <c r="M33" s="17">
        <f>-(C22+C23)*2080</f>
        <v>-1252.6799999999998</v>
      </c>
      <c r="N33" s="13"/>
      <c r="O33" s="13"/>
      <c r="P33" s="10"/>
      <c r="Q33" s="10"/>
      <c r="R33" s="10"/>
      <c r="S33" s="10"/>
      <c r="T33" s="10"/>
    </row>
    <row r="34" spans="1:20" x14ac:dyDescent="0.25">
      <c r="A34" s="23" t="s">
        <v>240</v>
      </c>
      <c r="B34" s="23"/>
      <c r="C34" s="24">
        <f>70788.54*0.1204</f>
        <v>8522.9402159999991</v>
      </c>
      <c r="D34" s="23"/>
      <c r="E34" s="13"/>
      <c r="F34" s="13"/>
      <c r="G34" s="13"/>
      <c r="H34" s="13"/>
      <c r="I34" s="26" t="s">
        <v>207</v>
      </c>
      <c r="J34" s="13"/>
      <c r="K34" s="13"/>
      <c r="L34" s="13"/>
      <c r="M34" s="26">
        <f>SUM(M32:M33)</f>
        <v>7820.8718318640003</v>
      </c>
      <c r="N34" s="13"/>
      <c r="O34" s="13"/>
      <c r="P34" s="10"/>
      <c r="Q34" s="10"/>
      <c r="R34" s="10"/>
      <c r="S34" s="10"/>
      <c r="T34" s="10"/>
    </row>
    <row r="35" spans="1:20" x14ac:dyDescent="0.25">
      <c r="A35" s="23" t="s">
        <v>237</v>
      </c>
      <c r="B35" s="23"/>
      <c r="C35" s="24">
        <f>C34-C33</f>
        <v>3921.6851159999997</v>
      </c>
      <c r="D35" s="23"/>
      <c r="E35" s="13"/>
      <c r="F35" s="13"/>
      <c r="G35" s="13"/>
      <c r="H35" s="13"/>
      <c r="I35" s="13" t="s">
        <v>208</v>
      </c>
      <c r="J35" s="13"/>
      <c r="K35" s="13"/>
      <c r="L35" s="13"/>
      <c r="M35" s="13">
        <f>S27</f>
        <v>3803.1002889359997</v>
      </c>
      <c r="N35" s="13"/>
      <c r="O35" s="13"/>
      <c r="P35" s="10"/>
      <c r="Q35" s="10"/>
      <c r="R35" s="10"/>
      <c r="S35" s="10"/>
      <c r="T35" s="10"/>
    </row>
    <row r="36" spans="1:20" x14ac:dyDescent="0.25">
      <c r="A36" s="23"/>
      <c r="B36" s="23"/>
      <c r="C36" s="23"/>
      <c r="D36" s="23"/>
    </row>
    <row r="37" spans="1:20" x14ac:dyDescent="0.25">
      <c r="A37" s="23" t="s">
        <v>236</v>
      </c>
      <c r="B37" s="23"/>
      <c r="C37" s="24">
        <f>C35*0.68</f>
        <v>2666.74587888</v>
      </c>
      <c r="D37" s="25">
        <v>0.68</v>
      </c>
    </row>
    <row r="38" spans="1:20" x14ac:dyDescent="0.25">
      <c r="A38" s="23" t="s">
        <v>231</v>
      </c>
      <c r="B38" s="23"/>
      <c r="C38" s="24">
        <f>C35*0.32</f>
        <v>1254.9392371199999</v>
      </c>
      <c r="D38" s="25">
        <v>0.32</v>
      </c>
    </row>
    <row r="39" spans="1:20" x14ac:dyDescent="0.25">
      <c r="A39" s="23"/>
      <c r="B39" s="23"/>
      <c r="C39" s="23"/>
      <c r="D39" s="23"/>
    </row>
    <row r="40" spans="1:20" x14ac:dyDescent="0.25">
      <c r="A40" s="23" t="s">
        <v>232</v>
      </c>
      <c r="B40" s="23"/>
      <c r="C40" s="24">
        <f>C35*0.53</f>
        <v>2078.4931114799997</v>
      </c>
      <c r="D40" s="25">
        <v>0.53</v>
      </c>
    </row>
    <row r="41" spans="1:20" x14ac:dyDescent="0.25">
      <c r="A41" s="23" t="s">
        <v>233</v>
      </c>
      <c r="B41" s="23"/>
      <c r="C41" s="24">
        <f>C35*0.47</f>
        <v>1843.1920045199997</v>
      </c>
      <c r="D41" s="25">
        <v>0.47</v>
      </c>
    </row>
    <row r="42" spans="1:20" x14ac:dyDescent="0.25">
      <c r="A42" s="23"/>
      <c r="B42" s="23"/>
      <c r="C42" s="23"/>
      <c r="D42" s="23"/>
    </row>
    <row r="43" spans="1:20" x14ac:dyDescent="0.25">
      <c r="A43" s="23" t="s">
        <v>234</v>
      </c>
      <c r="B43" s="23"/>
      <c r="C43" s="24">
        <f>C37+C40</f>
        <v>4745.2389903599997</v>
      </c>
      <c r="D43" s="23"/>
    </row>
    <row r="44" spans="1:20" x14ac:dyDescent="0.25">
      <c r="A44" s="23" t="s">
        <v>235</v>
      </c>
      <c r="B44" s="23"/>
      <c r="C44" s="24">
        <f>C38+C41</f>
        <v>3098.1312416399996</v>
      </c>
      <c r="D44" s="23"/>
    </row>
  </sheetData>
  <mergeCells count="2">
    <mergeCell ref="A1:T1"/>
    <mergeCell ref="A2:T2"/>
  </mergeCells>
  <pageMargins left="0.7" right="0.7" top="0.75" bottom="0.75" header="0.3" footer="0.3"/>
  <pageSetup scale="64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2"/>
  <dimension ref="A1"/>
  <sheetViews>
    <sheetView workbookViewId="0">
      <selection activeCell="X34" sqref="X34"/>
    </sheetView>
  </sheetViews>
  <sheetFormatPr defaultRowHeight="15" x14ac:dyDescent="0.25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Sheet1</vt:lpstr>
      <vt:lpstr>2022 Proposed Wages 2.5%</vt:lpstr>
      <vt:lpstr>2022 Proposed Wages 2%</vt:lpstr>
      <vt:lpstr>2022 Proposed Wages 1.5%</vt:lpstr>
      <vt:lpstr>Sheet2</vt:lpstr>
      <vt:lpstr>'2022 Proposed Wages 1.5%'!Print_Area</vt:lpstr>
      <vt:lpstr>'2022 Proposed Wages 2%'!Print_Area</vt:lpstr>
      <vt:lpstr>'2022 Proposed Wages 2.5%'!Print_Area</vt:lpstr>
      <vt:lpstr>Sheet1!Print_Area</vt:lpstr>
      <vt:lpstr>Sheet1!Print_Titles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2021-11-09T21:22:48Z</cp:lastPrinted>
  <dcterms:created xsi:type="dcterms:W3CDTF">2019-06-18T15:14:08Z</dcterms:created>
  <dcterms:modified xsi:type="dcterms:W3CDTF">2022-12-07T13:58:14Z</dcterms:modified>
</cp:coreProperties>
</file>